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lbjs\OneDrive\Escritorio\"/>
    </mc:Choice>
  </mc:AlternateContent>
  <xr:revisionPtr revIDLastSave="0" documentId="13_ncr:1_{05517355-A598-460A-B222-C7EEC7E52872}" xr6:coauthVersionLast="47" xr6:coauthVersionMax="47" xr10:uidLastSave="{00000000-0000-0000-0000-000000000000}"/>
  <workbookProtection workbookAlgorithmName="SHA-512" workbookHashValue="LYfUfYTAqZ9mP1Y+/qZg40MqeVah3QqD+Z/iGNhKuGflBluiQuOp2Kh6NUVgZMqHwq3qXeaE6KTi6BeWPc4Qpw==" workbookSaltValue="li0ffgajtPGKx+7u0zRqzw==" workbookSpinCount="100000" lockStructure="1"/>
  <bookViews>
    <workbookView xWindow="-108" yWindow="-108" windowWidth="23256" windowHeight="12456" xr2:uid="{F925F251-48AB-4EC5-B12D-23EC06807471}"/>
  </bookViews>
  <sheets>
    <sheet name="00_Inicio" sheetId="2" r:id="rId1"/>
    <sheet name="01_Proyectos" sheetId="3" r:id="rId2"/>
    <sheet name="02_Vinculación" sheetId="4" r:id="rId3"/>
    <sheet name="03_Necesidad" sheetId="5" r:id="rId4"/>
    <sheet name="04_Impacto" sheetId="6" r:id="rId5"/>
    <sheet name="05_Territorio" sheetId="7" r:id="rId6"/>
    <sheet name="06_Preparación" sheetId="8" r:id="rId7"/>
    <sheet name="07_Revisión" sheetId="9" r:id="rId8"/>
    <sheet name="08_Resultados" sheetId="10" r:id="rId9"/>
    <sheet name="09_Alertas" sheetId="11" state="hidden" r:id="rId10"/>
    <sheet name="99_Catálogos" sheetId="13" state="hidden" r:id="rId11"/>
    <sheet name="98_Control" sheetId="12" state="hidden" r:id="rId12"/>
  </sheets>
  <definedNames>
    <definedName name="_xlnm._FilterDatabase" localSheetId="1" hidden="1">'01_Proyectos'!$A$3:$BO$103</definedName>
    <definedName name="_xlnm._FilterDatabase" localSheetId="2" hidden="1">'02_Vinculación'!$A$3:$S$103</definedName>
    <definedName name="_xlnm._FilterDatabase" localSheetId="3" hidden="1">'03_Necesidad'!$A$3:$O$103</definedName>
    <definedName name="_xlnm._FilterDatabase" localSheetId="4" hidden="1">'04_Impacto'!$A$3:$R$103</definedName>
    <definedName name="_xlnm._FilterDatabase" localSheetId="5" hidden="1">'05_Territorio'!$A$17:$R$417</definedName>
    <definedName name="_xlnm._FilterDatabase" localSheetId="6" hidden="1">'06_Preparación'!$A$3:$J$703</definedName>
    <definedName name="_xlnm._FilterDatabase" localSheetId="7" hidden="1">'07_Revisión'!$A$3:$AD$103</definedName>
    <definedName name="_xlnm._FilterDatabase" localSheetId="8" hidden="1">'08_Resultados'!$A$12:$P$112</definedName>
    <definedName name="_xlnm._FilterDatabase" localSheetId="9" hidden="1">'09_Alertas'!$A$3:$Z$103</definedName>
    <definedName name="AgebU_Ageb">'99_Catálogos'!$C$512:$C$2985</definedName>
    <definedName name="AgebU_Clave">'99_Catálogos'!$A$512:$A$2985</definedName>
    <definedName name="AgebU_Loc">'99_Catálogos'!$B$512:$B$2985</definedName>
    <definedName name="AgebU_Marg">'99_Catálogos'!$G$512:$G$2985</definedName>
    <definedName name="AgebU_Mun">'99_Catálogos'!$D$512:$D$2985</definedName>
    <definedName name="AgebU_NomLoc">'99_Catálogos'!$E$512:$E$2985</definedName>
    <definedName name="AgebU_Pts">'99_Catálogos'!$H$512:$H$2985</definedName>
    <definedName name="AgebU_ZAP">'99_Catálogos'!$F$512:$F$2985</definedName>
    <definedName name="Al_Folio">'09_Alertas'!$A$4:$A$103</definedName>
    <definedName name="Al_Num">'09_Alertas'!$AD$4:$AD$103</definedName>
    <definedName name="Al_Texto">'09_Alertas'!$AC$4:$AC$103</definedName>
    <definedName name="Cat_Caracter">'99_Catálogos'!$A$3412:$A$3413</definedName>
    <definedName name="Cat_CierreT">'99_Catálogos'!$A$54:$A$55</definedName>
    <definedName name="Cat_CondAfect">'99_Catálogos'!$A$59:$A$63</definedName>
    <definedName name="Cat_CondImpacto">'99_Catálogos'!$A$3392:$A$3396</definedName>
    <definedName name="Cat_Ejecutores">'99_Catálogos'!$A$164:$A$249</definedName>
    <definedName name="Cat_Eleg">'99_Catálogos'!$A$22:$A$24</definedName>
    <definedName name="Cat_ElemPlan">'99_Catálogos'!$A$77:$A$81</definedName>
    <definedName name="Cat_ElemPP">'99_Catálogos'!$A$84:$A$87</definedName>
    <definedName name="Cat_ElemPrep">'99_Catálogos'!$A$253:$A$270</definedName>
    <definedName name="Cat_EstadoInteg">'99_Catálogos'!$A$107:$A$110</definedName>
    <definedName name="Cat_Estatus">'99_Catálogos'!$A$45:$A$50</definedName>
    <definedName name="Cat_GP">'99_Catálogos'!$A$15:$A$18</definedName>
    <definedName name="Cat_Instrumento">'99_Catálogos'!$A$68:$A$72</definedName>
    <definedName name="Cat_Marg">'99_Catálogos'!$A$114:$A$118</definedName>
    <definedName name="Cat_Obra">'99_Catálogos'!$A$99</definedName>
    <definedName name="Cat_ProgPres">'99_Catálogos'!$A$3242:$A$3381</definedName>
    <definedName name="Cat_ProyTransf">'99_Catálogos'!$A$3202:$A$3231</definedName>
    <definedName name="Cat_Relacion">'99_Catálogos'!$A$91:$A$94</definedName>
    <definedName name="Cat_ResEleg">'99_Catálogos'!$A$28:$A$30</definedName>
    <definedName name="Cat_SiNo">'99_Catálogos'!$A$34:$A$35</definedName>
    <definedName name="Cat_SiNoNA">'99_Catálogos'!$A$39:$A$41</definedName>
    <definedName name="Cat_Sust">'99_Catálogos'!$A$8:$A$11</definedName>
    <definedName name="Cat_TipoInterv">'99_Catálogos'!$A$99:$A$102</definedName>
    <definedName name="Cat_TipoZona">'99_Catálogos'!$A$3022:$A$3023</definedName>
    <definedName name="Cat_TratDif">'99_Catálogos'!$A$137:$A$144</definedName>
    <definedName name="Cat_UnidadIncid">'99_Catálogos'!$A$127:$A$133</definedName>
    <definedName name="Cat_ZAP">'99_Catálogos'!$A$122:$A$123</definedName>
    <definedName name="Cod_Eleg">'99_Catálogos'!$B$22:$B$24</definedName>
    <definedName name="Cod_GP">'99_Catálogos'!$B$15:$B$18</definedName>
    <definedName name="Cod_ResEleg">'99_Catálogos'!$B$28:$B$30</definedName>
    <definedName name="Cod_Sust">'99_Catálogos'!$B$8:$B$11</definedName>
    <definedName name="Elem_Anteproyecto">'99_Catálogos'!$A$253</definedName>
    <definedName name="Elem_ExpTec">'99_Catálogos'!$A$255</definedName>
    <definedName name="Elem_ProyEjec">'99_Catálogos'!$A$254</definedName>
    <definedName name="ElemPrep_Ref">'99_Catálogos'!$C$253:$C$270</definedName>
    <definedName name="ElemPrep_Tipos">'99_Catálogos'!$B$253:$B$270</definedName>
    <definedName name="Est_EnProceso">'99_Catálogos'!$A$108</definedName>
    <definedName name="Est_Integrado">'99_Catálogos'!$A$109</definedName>
    <definedName name="Est_NoAplica">'99_Catálogos'!$A$110</definedName>
    <definedName name="Est_NoIniciado">'99_Catálogos'!$A$107</definedName>
    <definedName name="Imp_Alerta">'04_Impacto'!$R$4:$R$103</definedName>
    <definedName name="Imp_Cat">'04_Impacto'!$M$4:$M$103</definedName>
    <definedName name="Imp_Folio">'04_Impacto'!$A$4:$A$103</definedName>
    <definedName name="Imp_Sop">'04_Impacto'!$O$4:$O$103</definedName>
    <definedName name="Inst_Esp">'99_Catálogos'!$B$3049:$B$3054</definedName>
    <definedName name="Inst_Instituc">'99_Catálogos'!$B$3055:$B$3134</definedName>
    <definedName name="Inst_PED">'99_Catálogos'!$B$3032</definedName>
    <definedName name="Inst_Reg">'99_Catálogos'!$B$3042:$B$3048</definedName>
    <definedName name="Inst_Sect">'99_Catálogos'!$B$3033:$B$3041</definedName>
    <definedName name="Inst_Tipo">'99_Catálogos'!$A$3032:$A$3134</definedName>
    <definedName name="Inst_Todos">'99_Catálogos'!$B$3032:$B$3134</definedName>
    <definedName name="Nec_Alerta">'03_Necesidad'!$O$4:$O$103</definedName>
    <definedName name="Nec_Cat">'03_Necesidad'!$L$4:$L$103</definedName>
    <definedName name="Nec_Cond">'03_Necesidad'!$E$4:$E$103</definedName>
    <definedName name="Nec_Folio">'03_Necesidad'!$A$4:$A$103</definedName>
    <definedName name="Nec_Sop">'03_Necesidad'!$N$4:$N$103</definedName>
    <definedName name="Ord_GP">'99_Catálogos'!$C$15:$C$18</definedName>
    <definedName name="Par_AnioMarg">'05_Territorio'!$C$8</definedName>
    <definedName name="Par_AnioZAP">'05_Territorio'!$C$6</definedName>
    <definedName name="Par_Ejercicio">'05_Territorio'!$C$4</definedName>
    <definedName name="Par_FechaCorte">'05_Territorio'!$C$11</definedName>
    <definedName name="Par_FuenteMarg">'05_Territorio'!$C$7</definedName>
    <definedName name="Par_FuenteZAP">'05_Territorio'!$C$5</definedName>
    <definedName name="Par_Identificadores">'05_Territorio'!$C$10</definedName>
    <definedName name="Par_UnidadGeo">'05_Territorio'!$C$9</definedName>
    <definedName name="Par_Version">'05_Territorio'!$C$12</definedName>
    <definedName name="Pond_I">'99_Catálogos'!$B$150</definedName>
    <definedName name="Pond_N">'99_Catálogos'!$B$149</definedName>
    <definedName name="Pond_T">'99_Catálogos'!$B$151</definedName>
    <definedName name="Pond_V">'99_Catálogos'!$B$148</definedName>
    <definedName name="Prep_Aplica">'06_Preparación'!$E$4:$E$703</definedName>
    <definedName name="Prep_Elem">'06_Preparación'!$D$4:$D$703</definedName>
    <definedName name="Prep_Estado">'06_Preparación'!$F$4:$F$703</definedName>
    <definedName name="Prep_Folio">'06_Preparación'!$A$4:$A$703</definedName>
    <definedName name="ProgPres_Clave">'99_Catálogos'!$B$3242:$B$3381</definedName>
    <definedName name="ProgPres_Nombre">'99_Catálogos'!$C$3242:$C$3381</definedName>
    <definedName name="Proy_ApI">'01_Proyectos'!$AX$4:$AX$103</definedName>
    <definedName name="Proy_ApN">'01_Proyectos'!$AW$4:$AW$103</definedName>
    <definedName name="Proy_ApT">'01_Proyectos'!$AY$4:$AY$103</definedName>
    <definedName name="Proy_ApV">'01_Proyectos'!$AV$4:$AV$103</definedName>
    <definedName name="Proy_Ctrl4">'01_Proyectos'!$Y$4:$Y$103</definedName>
    <definedName name="Proy_Ejecutor">'01_Proyectos'!$C$4:$C$103</definedName>
    <definedName name="Proy_Eleg">'01_Proyectos'!$S$4:$S$103</definedName>
    <definedName name="Proy_Estatus">'01_Proyectos'!$BM$4:$BM$103</definedName>
    <definedName name="Proy_Folio">'01_Proyectos'!$A$4:$A$103</definedName>
    <definedName name="Proy_GP">'01_Proyectos'!$BE$4:$BE$103</definedName>
    <definedName name="Proy_I">'01_Proyectos'!$AL$4:$AL$103</definedName>
    <definedName name="Proy_IP">'01_Proyectos'!$BA$4:$BA$103</definedName>
    <definedName name="Proy_N">'01_Proyectos'!$AI$4:$AI$103</definedName>
    <definedName name="Proy_Nombre">'01_Proyectos'!$B$4:$B$103</definedName>
    <definedName name="Proy_Orden">'01_Proyectos'!$BD$4:$BD$103</definedName>
    <definedName name="Proy_OrdenDif">'01_Proyectos'!$BQ$4:$BQ$103</definedName>
    <definedName name="Proy_Participa">'01_Proyectos'!$L$4:$L$103</definedName>
    <definedName name="Proy_Pos">'01_Proyectos'!$BC$4:$BC$103</definedName>
    <definedName name="Proy_Procede">'01_Proyectos'!$AZ$4:$AZ$103</definedName>
    <definedName name="Proy_Ref">'01_Proyectos'!$BL$4:$BL$103</definedName>
    <definedName name="Proy_T">'01_Proyectos'!$AU$4:$AU$103</definedName>
    <definedName name="Proy_Tcalc">'01_Proyectos'!$AR$4:$AR$103</definedName>
    <definedName name="Proy_Tipo">'01_Proyectos'!$E$4:$E$103</definedName>
    <definedName name="Proy_Tniv">'01_Proyectos'!$AS$4:$AS$103</definedName>
    <definedName name="Proy_TratDif">'01_Proyectos'!$K$4:$K$103</definedName>
    <definedName name="Proy_Unidad">'01_Proyectos'!$U$4:$U$103</definedName>
    <definedName name="Proy_V">'01_Proyectos'!$AF$4:$AF$103</definedName>
    <definedName name="Pts_Marg">'99_Catálogos'!$B$114:$B$118</definedName>
    <definedName name="Pts_ZAP">'99_Catálogos'!$B$122:$B$123</definedName>
    <definedName name="Rev_DobleConteo">'07_Revisión'!$AB$4:$AB$103</definedName>
    <definedName name="Rev_EstCons">'07_Revisión'!$AD$4:$AD$103</definedName>
    <definedName name="Rev_Folio">'07_Revisión'!$A$4:$A$103</definedName>
    <definedName name="Rev_ICer">'07_Revisión'!$S$4:$S$103</definedName>
    <definedName name="Rev_IEst">'07_Revisión'!$T$4:$T$103</definedName>
    <definedName name="Rev_NCer">'07_Revisión'!$M$4:$M$103</definedName>
    <definedName name="Rev_NEst">'07_Revisión'!$N$4:$N$103</definedName>
    <definedName name="Rev_TCer">'07_Revisión'!$Z$4:$Z$103</definedName>
    <definedName name="Rev_TEst">'07_Revisión'!$AA$4:$AA$103</definedName>
    <definedName name="Rev_VCer">'07_Revisión'!$G$4:$G$103</definedName>
    <definedName name="Rev_VEst">'07_Revisión'!$H$4:$H$103</definedName>
    <definedName name="Ter_Aport">'05_Territorio'!$P$18:$P$417</definedName>
    <definedName name="Ter_Cant">'05_Territorio'!$N$18:$N$417</definedName>
    <definedName name="Ter_Clv">'05_Territorio'!$I$18:$I$417</definedName>
    <definedName name="Ter_Folio">'05_Territorio'!$A$18:$A$417</definedName>
    <definedName name="Ter_Prop">'05_Territorio'!$O$18:$O$417</definedName>
    <definedName name="Ter_Sj">'05_Territorio'!$L$18:$L$417</definedName>
    <definedName name="Terr_Clave">'99_Catálogos'!$A$276:$A$492</definedName>
    <definedName name="Terr_LimInf">'99_Catálogos'!$A$157:$A$159</definedName>
    <definedName name="Terr_Loc">'99_Catálogos'!$C$276:$C$492</definedName>
    <definedName name="Terr_Marg">'99_Catálogos'!$E$276:$E$492</definedName>
    <definedName name="Terr_Mun">'99_Catálogos'!$B$276:$B$492</definedName>
    <definedName name="Terr_Nivel">'99_Catálogos'!$C$157:$C$159</definedName>
    <definedName name="Terr_Pts">'99_Catálogos'!$G$276:$G$492</definedName>
    <definedName name="Terr_ZAP">'99_Catálogos'!$D$276:$D$492</definedName>
    <definedName name="TipoInstr_Rango">'99_Catálogos'!$B$68:$B$72</definedName>
    <definedName name="Val_Sust">'99_Catálogos'!$C$8:$C$11</definedName>
    <definedName name="Vin_Alerta">'02_Vinculación'!$S$4:$S$103</definedName>
    <definedName name="Vin_Cat">'02_Vinculación'!$M$4:$M$103</definedName>
    <definedName name="Vin_Folio">'02_Vinculación'!$A$4:$A$103</definedName>
    <definedName name="Vin_SopAlta">'02_Vinculación'!$P$4:$P$103</definedName>
    <definedName name="Vin_SopBaja">'02_Vinculación'!$Q$4:$Q$103</definedName>
    <definedName name="Vin_SopMA">'02_Vinculación'!$O$4:$O$103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3" i="9" l="1"/>
  <c r="U13" i="9"/>
  <c r="A13" i="9"/>
  <c r="AD13" i="9" s="1"/>
  <c r="V12" i="9"/>
  <c r="U12" i="9"/>
  <c r="O12" i="9"/>
  <c r="C12" i="9"/>
  <c r="B12" i="9"/>
  <c r="A12" i="9"/>
  <c r="AD12" i="9" s="1"/>
  <c r="A11" i="9"/>
  <c r="U11" i="9" s="1"/>
  <c r="AD10" i="9"/>
  <c r="V10" i="9"/>
  <c r="U10" i="9"/>
  <c r="A10" i="9"/>
  <c r="O10" i="9" s="1"/>
  <c r="C15" i="8"/>
  <c r="I15" i="8" s="1"/>
  <c r="J15" i="8" s="1"/>
  <c r="B15" i="8"/>
  <c r="C14" i="8"/>
  <c r="I14" i="8" s="1"/>
  <c r="J14" i="8" s="1"/>
  <c r="B14" i="8"/>
  <c r="C13" i="8"/>
  <c r="I13" i="8" s="1"/>
  <c r="J13" i="8" s="1"/>
  <c r="B13" i="8"/>
  <c r="C12" i="8"/>
  <c r="I12" i="8" s="1"/>
  <c r="J12" i="8" s="1"/>
  <c r="B12" i="8"/>
  <c r="C11" i="8"/>
  <c r="I11" i="8" s="1"/>
  <c r="J11" i="8" s="1"/>
  <c r="B11" i="8"/>
  <c r="C10" i="8"/>
  <c r="I10" i="8" s="1"/>
  <c r="J10" i="8" s="1"/>
  <c r="B10" i="8"/>
  <c r="O29" i="7"/>
  <c r="I29" i="7"/>
  <c r="L29" i="7" s="1"/>
  <c r="F29" i="7"/>
  <c r="D29" i="7"/>
  <c r="B29" i="7"/>
  <c r="O28" i="7"/>
  <c r="I28" i="7"/>
  <c r="J28" i="7" s="1"/>
  <c r="F28" i="7"/>
  <c r="D28" i="7"/>
  <c r="B28" i="7"/>
  <c r="O27" i="7"/>
  <c r="I27" i="7"/>
  <c r="L27" i="7" s="1"/>
  <c r="F27" i="7"/>
  <c r="D27" i="7"/>
  <c r="B27" i="7"/>
  <c r="O26" i="7"/>
  <c r="I26" i="7"/>
  <c r="K26" i="7" s="1"/>
  <c r="F26" i="7"/>
  <c r="D26" i="7"/>
  <c r="B26" i="7"/>
  <c r="O25" i="7"/>
  <c r="I25" i="7"/>
  <c r="L25" i="7" s="1"/>
  <c r="F25" i="7"/>
  <c r="D25" i="7"/>
  <c r="B25" i="7"/>
  <c r="O24" i="7"/>
  <c r="I24" i="7"/>
  <c r="L24" i="7" s="1"/>
  <c r="F24" i="7"/>
  <c r="D24" i="7"/>
  <c r="B24" i="7"/>
  <c r="O13" i="6"/>
  <c r="N13" i="6"/>
  <c r="B13" i="6"/>
  <c r="A13" i="6"/>
  <c r="O12" i="6"/>
  <c r="N12" i="6"/>
  <c r="A12" i="6"/>
  <c r="O11" i="6"/>
  <c r="N11" i="6"/>
  <c r="B11" i="6"/>
  <c r="A11" i="6"/>
  <c r="O10" i="6"/>
  <c r="N10" i="6"/>
  <c r="A10" i="6"/>
  <c r="B10" i="6" s="1"/>
  <c r="N13" i="5"/>
  <c r="M13" i="5"/>
  <c r="A13" i="5"/>
  <c r="N12" i="5"/>
  <c r="M12" i="5"/>
  <c r="A12" i="5"/>
  <c r="B12" i="5" s="1"/>
  <c r="N11" i="5"/>
  <c r="M11" i="5"/>
  <c r="A11" i="5"/>
  <c r="B11" i="5" s="1"/>
  <c r="N10" i="5"/>
  <c r="M10" i="5"/>
  <c r="A10" i="5"/>
  <c r="B10" i="5" s="1"/>
  <c r="R13" i="4"/>
  <c r="Q13" i="4"/>
  <c r="O13" i="4"/>
  <c r="P13" i="4" s="1"/>
  <c r="N13" i="4"/>
  <c r="A13" i="4"/>
  <c r="R12" i="4"/>
  <c r="Q12" i="4"/>
  <c r="O12" i="4"/>
  <c r="P12" i="4" s="1"/>
  <c r="N12" i="4"/>
  <c r="A12" i="4"/>
  <c r="B12" i="4" s="1"/>
  <c r="R11" i="4"/>
  <c r="Q11" i="4"/>
  <c r="O11" i="4"/>
  <c r="P11" i="4" s="1"/>
  <c r="N11" i="4"/>
  <c r="A11" i="4"/>
  <c r="R10" i="4"/>
  <c r="Q10" i="4"/>
  <c r="O10" i="4"/>
  <c r="P10" i="4" s="1"/>
  <c r="N10" i="4"/>
  <c r="A10" i="4"/>
  <c r="BQ13" i="3"/>
  <c r="BK13" i="3"/>
  <c r="BJ13" i="3"/>
  <c r="BI13" i="3"/>
  <c r="BH13" i="3"/>
  <c r="BG13" i="3"/>
  <c r="BF13" i="3"/>
  <c r="AM13" i="3"/>
  <c r="S13" i="3"/>
  <c r="BQ12" i="3"/>
  <c r="BK12" i="3"/>
  <c r="BJ12" i="3"/>
  <c r="BI12" i="3"/>
  <c r="BH12" i="3"/>
  <c r="BG12" i="3"/>
  <c r="BF12" i="3"/>
  <c r="AM12" i="3"/>
  <c r="S12" i="3"/>
  <c r="BQ11" i="3"/>
  <c r="BK11" i="3"/>
  <c r="BJ11" i="3"/>
  <c r="BI11" i="3"/>
  <c r="BH11" i="3"/>
  <c r="BG11" i="3"/>
  <c r="BF11" i="3"/>
  <c r="AM11" i="3"/>
  <c r="S11" i="3"/>
  <c r="BQ10" i="3"/>
  <c r="BK10" i="3"/>
  <c r="BJ10" i="3"/>
  <c r="BI10" i="3"/>
  <c r="BH10" i="3"/>
  <c r="BG10" i="3"/>
  <c r="BF10" i="3"/>
  <c r="AM10" i="3"/>
  <c r="S10" i="3"/>
  <c r="A115" i="10"/>
  <c r="BQ103" i="3"/>
  <c r="BQ102" i="3"/>
  <c r="BQ101" i="3"/>
  <c r="BQ100" i="3"/>
  <c r="BQ99" i="3"/>
  <c r="BQ98" i="3"/>
  <c r="BQ97" i="3"/>
  <c r="BQ96" i="3"/>
  <c r="BQ95" i="3"/>
  <c r="BQ94" i="3"/>
  <c r="BQ93" i="3"/>
  <c r="BQ92" i="3"/>
  <c r="BQ91" i="3"/>
  <c r="BQ90" i="3"/>
  <c r="BQ89" i="3"/>
  <c r="BQ88" i="3"/>
  <c r="BQ87" i="3"/>
  <c r="BQ86" i="3"/>
  <c r="BQ85" i="3"/>
  <c r="BQ84" i="3"/>
  <c r="BQ83" i="3"/>
  <c r="BQ82" i="3"/>
  <c r="BQ81" i="3"/>
  <c r="BQ80" i="3"/>
  <c r="BQ79" i="3"/>
  <c r="BQ78" i="3"/>
  <c r="BQ77" i="3"/>
  <c r="BQ76" i="3"/>
  <c r="BQ75" i="3"/>
  <c r="BQ74" i="3"/>
  <c r="BQ73" i="3"/>
  <c r="BQ72" i="3"/>
  <c r="BQ71" i="3"/>
  <c r="BQ70" i="3"/>
  <c r="BQ69" i="3"/>
  <c r="BQ68" i="3"/>
  <c r="BQ67" i="3"/>
  <c r="BQ66" i="3"/>
  <c r="BQ65" i="3"/>
  <c r="BQ64" i="3"/>
  <c r="BQ63" i="3"/>
  <c r="BQ62" i="3"/>
  <c r="BQ61" i="3"/>
  <c r="BQ60" i="3"/>
  <c r="BQ59" i="3"/>
  <c r="BQ58" i="3"/>
  <c r="BQ57" i="3"/>
  <c r="BQ56" i="3"/>
  <c r="BQ55" i="3"/>
  <c r="BQ54" i="3"/>
  <c r="BQ53" i="3"/>
  <c r="BQ52" i="3"/>
  <c r="BQ51" i="3"/>
  <c r="BQ50" i="3"/>
  <c r="BQ49" i="3"/>
  <c r="BQ48" i="3"/>
  <c r="BQ47" i="3"/>
  <c r="BQ46" i="3"/>
  <c r="BQ45" i="3"/>
  <c r="BQ44" i="3"/>
  <c r="BQ43" i="3"/>
  <c r="BQ42" i="3"/>
  <c r="BQ41" i="3"/>
  <c r="BQ40" i="3"/>
  <c r="BQ39" i="3"/>
  <c r="BQ38" i="3"/>
  <c r="BQ37" i="3"/>
  <c r="BQ36" i="3"/>
  <c r="BQ35" i="3"/>
  <c r="BQ34" i="3"/>
  <c r="BQ33" i="3"/>
  <c r="BQ32" i="3"/>
  <c r="BQ31" i="3"/>
  <c r="BQ30" i="3"/>
  <c r="BQ29" i="3"/>
  <c r="BQ28" i="3"/>
  <c r="BQ27" i="3"/>
  <c r="BQ26" i="3"/>
  <c r="BQ25" i="3"/>
  <c r="BQ24" i="3"/>
  <c r="BQ23" i="3"/>
  <c r="BQ22" i="3"/>
  <c r="BQ21" i="3"/>
  <c r="BQ20" i="3"/>
  <c r="BQ19" i="3"/>
  <c r="BQ18" i="3"/>
  <c r="BQ17" i="3"/>
  <c r="BQ16" i="3"/>
  <c r="BQ15" i="3"/>
  <c r="BQ14" i="3"/>
  <c r="BQ9" i="3"/>
  <c r="BQ8" i="3"/>
  <c r="BQ7" i="3"/>
  <c r="BQ6" i="3"/>
  <c r="BQ5" i="3"/>
  <c r="BQ4" i="3"/>
  <c r="A250" i="13"/>
  <c r="A249" i="13"/>
  <c r="A248" i="13"/>
  <c r="A247" i="13"/>
  <c r="A246" i="13"/>
  <c r="A245" i="13"/>
  <c r="A244" i="13"/>
  <c r="A243" i="13"/>
  <c r="A242" i="13"/>
  <c r="A241" i="13"/>
  <c r="A240" i="13"/>
  <c r="A239" i="13"/>
  <c r="A238" i="13"/>
  <c r="A237" i="13"/>
  <c r="A236" i="13"/>
  <c r="A235" i="13"/>
  <c r="A234" i="13"/>
  <c r="A233" i="13"/>
  <c r="A232" i="13"/>
  <c r="A231" i="13"/>
  <c r="A230" i="13"/>
  <c r="A229" i="13"/>
  <c r="A228" i="13"/>
  <c r="A227" i="13"/>
  <c r="A226" i="13"/>
  <c r="A225" i="13"/>
  <c r="A224" i="13"/>
  <c r="A223" i="13"/>
  <c r="A222" i="13"/>
  <c r="A221" i="13"/>
  <c r="A220" i="13"/>
  <c r="A219" i="13"/>
  <c r="A218" i="13"/>
  <c r="A217" i="13"/>
  <c r="A216" i="13"/>
  <c r="A215" i="13"/>
  <c r="A214" i="13"/>
  <c r="A213" i="13"/>
  <c r="A212" i="13"/>
  <c r="A211" i="13"/>
  <c r="A210" i="13"/>
  <c r="A209" i="13"/>
  <c r="A208" i="13"/>
  <c r="A207" i="13"/>
  <c r="A206" i="13"/>
  <c r="A205" i="13"/>
  <c r="A204" i="13"/>
  <c r="A203" i="13"/>
  <c r="A202" i="13"/>
  <c r="A201" i="13"/>
  <c r="A200" i="13"/>
  <c r="A199" i="13"/>
  <c r="A198" i="13"/>
  <c r="A197" i="13"/>
  <c r="A196" i="13"/>
  <c r="A195" i="13"/>
  <c r="A194" i="13"/>
  <c r="A193" i="13"/>
  <c r="A192" i="13"/>
  <c r="A191" i="13"/>
  <c r="A190" i="13"/>
  <c r="A189" i="13"/>
  <c r="A188" i="13"/>
  <c r="A187" i="13"/>
  <c r="A186" i="13"/>
  <c r="A185" i="13"/>
  <c r="A184" i="13"/>
  <c r="A183" i="13"/>
  <c r="A182" i="13"/>
  <c r="A181" i="13"/>
  <c r="A180" i="13"/>
  <c r="A179" i="13"/>
  <c r="A178" i="13"/>
  <c r="A177" i="13"/>
  <c r="A176" i="13"/>
  <c r="A175" i="13"/>
  <c r="A174" i="13"/>
  <c r="A173" i="13"/>
  <c r="A172" i="13"/>
  <c r="A171" i="13"/>
  <c r="A170" i="13"/>
  <c r="A169" i="13"/>
  <c r="A168" i="13"/>
  <c r="A167" i="13"/>
  <c r="A166" i="13"/>
  <c r="A165" i="13"/>
  <c r="A164" i="13"/>
  <c r="O10" i="5" l="1"/>
  <c r="O12" i="5"/>
  <c r="C10" i="9"/>
  <c r="V11" i="9"/>
  <c r="C13" i="9"/>
  <c r="B11" i="9"/>
  <c r="B13" i="9"/>
  <c r="AD11" i="9"/>
  <c r="I13" i="9"/>
  <c r="C11" i="9"/>
  <c r="O11" i="9"/>
  <c r="B10" i="9"/>
  <c r="O13" i="9"/>
  <c r="BL13" i="3"/>
  <c r="BL12" i="3"/>
  <c r="BL11" i="3"/>
  <c r="BL10" i="3"/>
  <c r="K28" i="7"/>
  <c r="L28" i="7"/>
  <c r="P28" i="7" s="1"/>
  <c r="AO13" i="3"/>
  <c r="J27" i="7"/>
  <c r="K27" i="7"/>
  <c r="AN11" i="3"/>
  <c r="P24" i="7"/>
  <c r="AQ10" i="3" s="1"/>
  <c r="J24" i="7"/>
  <c r="K24" i="7"/>
  <c r="P25" i="7"/>
  <c r="AQ11" i="3" s="1"/>
  <c r="P29" i="7"/>
  <c r="P27" i="7"/>
  <c r="AP13" i="3"/>
  <c r="J25" i="7"/>
  <c r="L26" i="7"/>
  <c r="AO12" i="3" s="1"/>
  <c r="K25" i="7"/>
  <c r="J29" i="7"/>
  <c r="J26" i="7"/>
  <c r="K29" i="7"/>
  <c r="B12" i="6"/>
  <c r="O13" i="5"/>
  <c r="O11" i="5"/>
  <c r="B13" i="5"/>
  <c r="S13" i="4"/>
  <c r="S11" i="4"/>
  <c r="S10" i="4"/>
  <c r="B10" i="4"/>
  <c r="B13" i="4"/>
  <c r="B11" i="4"/>
  <c r="S12" i="4"/>
  <c r="AO11" i="3"/>
  <c r="AP11" i="3"/>
  <c r="AN12" i="3"/>
  <c r="AN10" i="3"/>
  <c r="AO10" i="3"/>
  <c r="AP10" i="3"/>
  <c r="AP12" i="3"/>
  <c r="B166" i="10"/>
  <c r="D166" i="10" s="1"/>
  <c r="B159" i="10"/>
  <c r="D159" i="10" s="1"/>
  <c r="B143" i="10"/>
  <c r="F143" i="10" s="1"/>
  <c r="B118" i="10"/>
  <c r="D118" i="10" s="1"/>
  <c r="B130" i="10"/>
  <c r="E130" i="10" s="1"/>
  <c r="B155" i="10"/>
  <c r="B125" i="10"/>
  <c r="B138" i="10"/>
  <c r="B156" i="10"/>
  <c r="B120" i="10"/>
  <c r="E120" i="10" s="1"/>
  <c r="B157" i="10"/>
  <c r="C157" i="10" s="1"/>
  <c r="B121" i="10"/>
  <c r="D121" i="10" s="1"/>
  <c r="B134" i="10"/>
  <c r="E134" i="10" s="1"/>
  <c r="B140" i="10"/>
  <c r="C140" i="10" s="1"/>
  <c r="B146" i="10"/>
  <c r="D146" i="10" s="1"/>
  <c r="B152" i="10"/>
  <c r="C152" i="10" s="1"/>
  <c r="B158" i="10"/>
  <c r="D158" i="10" s="1"/>
  <c r="B164" i="10"/>
  <c r="C164" i="10" s="1"/>
  <c r="B122" i="10"/>
  <c r="D122" i="10" s="1"/>
  <c r="B128" i="10"/>
  <c r="B161" i="10"/>
  <c r="E161" i="10" s="1"/>
  <c r="B131" i="10"/>
  <c r="E131" i="10" s="1"/>
  <c r="B144" i="10"/>
  <c r="D144" i="10" s="1"/>
  <c r="B139" i="10"/>
  <c r="E139" i="10" s="1"/>
  <c r="B145" i="10"/>
  <c r="C145" i="10" s="1"/>
  <c r="B163" i="10"/>
  <c r="C163" i="10" s="1"/>
  <c r="B117" i="10"/>
  <c r="B141" i="10"/>
  <c r="D141" i="10" s="1"/>
  <c r="B153" i="10"/>
  <c r="B165" i="10"/>
  <c r="E165" i="10" s="1"/>
  <c r="B124" i="10"/>
  <c r="E124" i="10" s="1"/>
  <c r="B137" i="10"/>
  <c r="B149" i="10"/>
  <c r="F149" i="10" s="1"/>
  <c r="B119" i="10"/>
  <c r="F119" i="10" s="1"/>
  <c r="B132" i="10"/>
  <c r="F132" i="10" s="1"/>
  <c r="B150" i="10"/>
  <c r="D150" i="10" s="1"/>
  <c r="B162" i="10"/>
  <c r="C162" i="10" s="1"/>
  <c r="B126" i="10"/>
  <c r="D126" i="10" s="1"/>
  <c r="B133" i="10"/>
  <c r="C133" i="10" s="1"/>
  <c r="B151" i="10"/>
  <c r="C151" i="10" s="1"/>
  <c r="B127" i="10"/>
  <c r="D127" i="10" s="1"/>
  <c r="B135" i="10"/>
  <c r="E135" i="10" s="1"/>
  <c r="B147" i="10"/>
  <c r="B123" i="10"/>
  <c r="D123" i="10" s="1"/>
  <c r="B129" i="10"/>
  <c r="D129" i="10" s="1"/>
  <c r="B136" i="10"/>
  <c r="C136" i="10" s="1"/>
  <c r="B142" i="10"/>
  <c r="C142" i="10" s="1"/>
  <c r="B148" i="10"/>
  <c r="C148" i="10" s="1"/>
  <c r="B154" i="10"/>
  <c r="D154" i="10" s="1"/>
  <c r="B160" i="10"/>
  <c r="D160" i="10" s="1"/>
  <c r="D143" i="10"/>
  <c r="I8" i="10"/>
  <c r="S7" i="10" s="1"/>
  <c r="E8" i="10"/>
  <c r="S6" i="10" s="1"/>
  <c r="D8" i="10"/>
  <c r="S5" i="10" s="1"/>
  <c r="A6" i="10" a="1"/>
  <c r="A6" i="10" s="1"/>
  <c r="A3032" i="13"/>
  <c r="A3033" i="13"/>
  <c r="A3034" i="13"/>
  <c r="A3035" i="13"/>
  <c r="A3036" i="13"/>
  <c r="A3037" i="13"/>
  <c r="A3038" i="13"/>
  <c r="A3039" i="13"/>
  <c r="A3040" i="13"/>
  <c r="A3041" i="13"/>
  <c r="A3042" i="13"/>
  <c r="A3043" i="13"/>
  <c r="A3044" i="13"/>
  <c r="A3045" i="13"/>
  <c r="A3046" i="13"/>
  <c r="A3047" i="13"/>
  <c r="A3048" i="13"/>
  <c r="A3049" i="13"/>
  <c r="A3050" i="13"/>
  <c r="A3051" i="13"/>
  <c r="A3052" i="13"/>
  <c r="A3053" i="13"/>
  <c r="A3054" i="13"/>
  <c r="A3055" i="13"/>
  <c r="A3056" i="13"/>
  <c r="A3057" i="13"/>
  <c r="A3058" i="13"/>
  <c r="A3059" i="13"/>
  <c r="A3060" i="13"/>
  <c r="A3061" i="13"/>
  <c r="A3062" i="13"/>
  <c r="A3063" i="13"/>
  <c r="A3064" i="13"/>
  <c r="A3065" i="13"/>
  <c r="A3066" i="13"/>
  <c r="A3067" i="13"/>
  <c r="A3068" i="13"/>
  <c r="A3069" i="13"/>
  <c r="A3070" i="13"/>
  <c r="A3071" i="13"/>
  <c r="A3072" i="13"/>
  <c r="A3073" i="13"/>
  <c r="A3074" i="13"/>
  <c r="A3075" i="13"/>
  <c r="A3076" i="13"/>
  <c r="A3077" i="13"/>
  <c r="A3078" i="13"/>
  <c r="A3079" i="13"/>
  <c r="A3080" i="13"/>
  <c r="A3081" i="13"/>
  <c r="A3082" i="13"/>
  <c r="A3083" i="13"/>
  <c r="A3084" i="13"/>
  <c r="A3085" i="13"/>
  <c r="A3086" i="13"/>
  <c r="A3087" i="13"/>
  <c r="A3088" i="13"/>
  <c r="A3089" i="13"/>
  <c r="A3090" i="13"/>
  <c r="A3091" i="13"/>
  <c r="A3092" i="13"/>
  <c r="A3093" i="13"/>
  <c r="A3094" i="13"/>
  <c r="A3095" i="13"/>
  <c r="A3096" i="13"/>
  <c r="A3097" i="13"/>
  <c r="A3098" i="13"/>
  <c r="A3099" i="13"/>
  <c r="A3100" i="13"/>
  <c r="A3101" i="13"/>
  <c r="A3102" i="13"/>
  <c r="A3103" i="13"/>
  <c r="A3104" i="13"/>
  <c r="A3105" i="13"/>
  <c r="A3106" i="13"/>
  <c r="A3107" i="13"/>
  <c r="A3108" i="13"/>
  <c r="A3109" i="13"/>
  <c r="A3110" i="13"/>
  <c r="A3111" i="13"/>
  <c r="A3112" i="13"/>
  <c r="A3113" i="13"/>
  <c r="A3114" i="13"/>
  <c r="A3115" i="13"/>
  <c r="A3116" i="13"/>
  <c r="A3117" i="13"/>
  <c r="A3118" i="13"/>
  <c r="A3119" i="13"/>
  <c r="A3120" i="13"/>
  <c r="A3121" i="13"/>
  <c r="A3122" i="13"/>
  <c r="A3123" i="13"/>
  <c r="A3124" i="13"/>
  <c r="A3125" i="13"/>
  <c r="A3126" i="13"/>
  <c r="A3127" i="13"/>
  <c r="A3128" i="13"/>
  <c r="A3129" i="13"/>
  <c r="A3130" i="13"/>
  <c r="A3131" i="13"/>
  <c r="A3132" i="13"/>
  <c r="A3133" i="13"/>
  <c r="A3134" i="13"/>
  <c r="A4" i="9"/>
  <c r="A5" i="9"/>
  <c r="A6" i="9"/>
  <c r="B6" i="9" s="1"/>
  <c r="A7" i="9"/>
  <c r="A8" i="9"/>
  <c r="B8" i="9" s="1"/>
  <c r="A9" i="9"/>
  <c r="AD9" i="9" s="1"/>
  <c r="A14" i="9"/>
  <c r="AD14" i="9" s="1"/>
  <c r="A15" i="9"/>
  <c r="B15" i="9" s="1"/>
  <c r="A16" i="9"/>
  <c r="U16" i="9" s="1"/>
  <c r="A17" i="9"/>
  <c r="B17" i="9" s="1"/>
  <c r="A18" i="9"/>
  <c r="C18" i="9" s="1"/>
  <c r="A19" i="9"/>
  <c r="C19" i="9" s="1"/>
  <c r="A20" i="9"/>
  <c r="I20" i="9" s="1"/>
  <c r="A21" i="9"/>
  <c r="C21" i="9" s="1"/>
  <c r="A22" i="9"/>
  <c r="O22" i="9" s="1"/>
  <c r="A23" i="9"/>
  <c r="O23" i="9" s="1"/>
  <c r="A24" i="9"/>
  <c r="C24" i="9" s="1"/>
  <c r="A25" i="9"/>
  <c r="A26" i="9"/>
  <c r="O26" i="9" s="1"/>
  <c r="A27" i="9"/>
  <c r="C27" i="9" s="1"/>
  <c r="A28" i="9"/>
  <c r="B28" i="9" s="1"/>
  <c r="A29" i="9"/>
  <c r="O29" i="9" s="1"/>
  <c r="A30" i="9"/>
  <c r="C30" i="9" s="1"/>
  <c r="A31" i="9"/>
  <c r="B31" i="9" s="1"/>
  <c r="A32" i="9"/>
  <c r="O32" i="9" s="1"/>
  <c r="A33" i="9"/>
  <c r="C33" i="9" s="1"/>
  <c r="A34" i="9"/>
  <c r="B34" i="9" s="1"/>
  <c r="A35" i="9"/>
  <c r="O35" i="9" s="1"/>
  <c r="A36" i="9"/>
  <c r="C36" i="9" s="1"/>
  <c r="A37" i="9"/>
  <c r="C37" i="9" s="1"/>
  <c r="A38" i="9"/>
  <c r="B38" i="9" s="1"/>
  <c r="A39" i="9"/>
  <c r="C39" i="9" s="1"/>
  <c r="A40" i="9"/>
  <c r="V40" i="9" s="1"/>
  <c r="A41" i="9"/>
  <c r="O41" i="9" s="1"/>
  <c r="A42" i="9"/>
  <c r="B42" i="9" s="1"/>
  <c r="A43" i="9"/>
  <c r="U43" i="9" s="1"/>
  <c r="A44" i="9"/>
  <c r="O44" i="9" s="1"/>
  <c r="A45" i="9"/>
  <c r="C45" i="9" s="1"/>
  <c r="A46" i="9"/>
  <c r="O46" i="9" s="1"/>
  <c r="A47" i="9"/>
  <c r="I47" i="9" s="1"/>
  <c r="A48" i="9"/>
  <c r="A49" i="9"/>
  <c r="B49" i="9" s="1"/>
  <c r="A50" i="9"/>
  <c r="O50" i="9" s="1"/>
  <c r="A51" i="9"/>
  <c r="C51" i="9" s="1"/>
  <c r="A52" i="9"/>
  <c r="A53" i="9"/>
  <c r="B53" i="9" s="1"/>
  <c r="A54" i="9"/>
  <c r="O54" i="9" s="1"/>
  <c r="A55" i="9"/>
  <c r="A56" i="9"/>
  <c r="B56" i="9" s="1"/>
  <c r="A57" i="9"/>
  <c r="B57" i="9" s="1"/>
  <c r="A58" i="9"/>
  <c r="O58" i="9" s="1"/>
  <c r="A59" i="9"/>
  <c r="B59" i="9" s="1"/>
  <c r="A60" i="9"/>
  <c r="B60" i="9" s="1"/>
  <c r="A61" i="9"/>
  <c r="O61" i="9" s="1"/>
  <c r="A62" i="9"/>
  <c r="B62" i="9" s="1"/>
  <c r="A63" i="9"/>
  <c r="A64" i="9"/>
  <c r="O64" i="9" s="1"/>
  <c r="A65" i="9"/>
  <c r="B65" i="9" s="1"/>
  <c r="A66" i="9"/>
  <c r="C66" i="9" s="1"/>
  <c r="A67" i="9"/>
  <c r="O67" i="9" s="1"/>
  <c r="A68" i="9"/>
  <c r="A69" i="9"/>
  <c r="A70" i="9"/>
  <c r="O70" i="9" s="1"/>
  <c r="A71" i="9"/>
  <c r="B71" i="9" s="1"/>
  <c r="A72" i="9"/>
  <c r="I72" i="9" s="1"/>
  <c r="A73" i="9"/>
  <c r="O73" i="9" s="1"/>
  <c r="A74" i="9"/>
  <c r="A75" i="9"/>
  <c r="A76" i="9"/>
  <c r="A77" i="9"/>
  <c r="B77" i="9" s="1"/>
  <c r="A78" i="9"/>
  <c r="B78" i="9" s="1"/>
  <c r="A79" i="9"/>
  <c r="O79" i="9" s="1"/>
  <c r="A80" i="9"/>
  <c r="B80" i="9" s="1"/>
  <c r="A81" i="9"/>
  <c r="AD81" i="9" s="1"/>
  <c r="A82" i="9"/>
  <c r="O82" i="9" s="1"/>
  <c r="A83" i="9"/>
  <c r="AD83" i="9" s="1"/>
  <c r="A84" i="9"/>
  <c r="A85" i="9"/>
  <c r="O85" i="9" s="1"/>
  <c r="A86" i="9"/>
  <c r="I86" i="9" s="1"/>
  <c r="A87" i="9"/>
  <c r="U87" i="9" s="1"/>
  <c r="A88" i="9"/>
  <c r="A89" i="9"/>
  <c r="B89" i="9" s="1"/>
  <c r="A90" i="9"/>
  <c r="U90" i="9" s="1"/>
  <c r="A91" i="9"/>
  <c r="O91" i="9" s="1"/>
  <c r="A92" i="9"/>
  <c r="B92" i="9" s="1"/>
  <c r="A93" i="9"/>
  <c r="B93" i="9" s="1"/>
  <c r="A94" i="9"/>
  <c r="O94" i="9" s="1"/>
  <c r="A95" i="9"/>
  <c r="B95" i="9" s="1"/>
  <c r="A96" i="9"/>
  <c r="U96" i="9" s="1"/>
  <c r="A97" i="9"/>
  <c r="O97" i="9" s="1"/>
  <c r="A98" i="9"/>
  <c r="A99" i="9"/>
  <c r="U99" i="9" s="1"/>
  <c r="A100" i="9"/>
  <c r="O100" i="9" s="1"/>
  <c r="A101" i="9"/>
  <c r="U101" i="9" s="1"/>
  <c r="A102" i="9"/>
  <c r="O102" i="9" s="1"/>
  <c r="A103" i="9"/>
  <c r="A4" i="11"/>
  <c r="A5" i="11"/>
  <c r="AB5" i="11" s="1" a="1"/>
  <c r="AB5" i="11" s="1"/>
  <c r="A6" i="11"/>
  <c r="AB6" i="11" s="1" a="1"/>
  <c r="AB6" i="11" s="1"/>
  <c r="A7" i="11"/>
  <c r="AB7" i="11" s="1" a="1"/>
  <c r="AB7" i="11" s="1"/>
  <c r="A8" i="11"/>
  <c r="AB8" i="11" s="1" a="1"/>
  <c r="AB8" i="11" s="1"/>
  <c r="A9" i="11"/>
  <c r="A10" i="11"/>
  <c r="A11" i="11"/>
  <c r="A12" i="11"/>
  <c r="A13" i="11"/>
  <c r="A14" i="11"/>
  <c r="Q14" i="11" s="1"/>
  <c r="A15" i="11"/>
  <c r="A16" i="11"/>
  <c r="A17" i="11"/>
  <c r="A18" i="11"/>
  <c r="A19" i="11"/>
  <c r="A20" i="11"/>
  <c r="A21" i="11"/>
  <c r="A22" i="11"/>
  <c r="A23" i="11"/>
  <c r="A24" i="11"/>
  <c r="A25" i="11"/>
  <c r="A26" i="11"/>
  <c r="A27" i="11"/>
  <c r="A28" i="11"/>
  <c r="A29" i="11"/>
  <c r="A30" i="11"/>
  <c r="A31" i="11"/>
  <c r="A32" i="11"/>
  <c r="A33" i="11"/>
  <c r="A34" i="11"/>
  <c r="A35" i="11"/>
  <c r="A36" i="11"/>
  <c r="A37" i="11"/>
  <c r="W37" i="11" s="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5" i="8"/>
  <c r="J156" i="8"/>
  <c r="J157" i="8"/>
  <c r="J158" i="8"/>
  <c r="J159" i="8"/>
  <c r="J160" i="8"/>
  <c r="J161" i="8"/>
  <c r="J162" i="8"/>
  <c r="J163" i="8"/>
  <c r="J164" i="8"/>
  <c r="J165" i="8"/>
  <c r="J166" i="8"/>
  <c r="J167" i="8"/>
  <c r="J168" i="8"/>
  <c r="J169" i="8"/>
  <c r="J170" i="8"/>
  <c r="J171" i="8"/>
  <c r="J172" i="8"/>
  <c r="J173" i="8"/>
  <c r="J174" i="8"/>
  <c r="J175" i="8"/>
  <c r="J176" i="8"/>
  <c r="J177" i="8"/>
  <c r="J178" i="8"/>
  <c r="J179" i="8"/>
  <c r="J180" i="8"/>
  <c r="J181" i="8"/>
  <c r="J182" i="8"/>
  <c r="J183" i="8"/>
  <c r="J184" i="8"/>
  <c r="J185" i="8"/>
  <c r="J186" i="8"/>
  <c r="J187" i="8"/>
  <c r="J188" i="8"/>
  <c r="J189" i="8"/>
  <c r="J190" i="8"/>
  <c r="J191" i="8"/>
  <c r="J192" i="8"/>
  <c r="J193" i="8"/>
  <c r="J194" i="8"/>
  <c r="J195" i="8"/>
  <c r="J196" i="8"/>
  <c r="J197" i="8"/>
  <c r="J198" i="8"/>
  <c r="J199" i="8"/>
  <c r="J200" i="8"/>
  <c r="J201" i="8"/>
  <c r="J202" i="8"/>
  <c r="J203" i="8"/>
  <c r="J204" i="8"/>
  <c r="J205" i="8"/>
  <c r="J206" i="8"/>
  <c r="J207" i="8"/>
  <c r="J208" i="8"/>
  <c r="J209" i="8"/>
  <c r="J210" i="8"/>
  <c r="J211" i="8"/>
  <c r="J212" i="8"/>
  <c r="J213" i="8"/>
  <c r="J214" i="8"/>
  <c r="J215" i="8"/>
  <c r="J216" i="8"/>
  <c r="J217" i="8"/>
  <c r="J218" i="8"/>
  <c r="J219" i="8"/>
  <c r="J220" i="8"/>
  <c r="J221" i="8"/>
  <c r="J222" i="8"/>
  <c r="J223" i="8"/>
  <c r="J224" i="8"/>
  <c r="J225" i="8"/>
  <c r="J226" i="8"/>
  <c r="J227" i="8"/>
  <c r="J228" i="8"/>
  <c r="J229" i="8"/>
  <c r="J230" i="8"/>
  <c r="J231" i="8"/>
  <c r="J232" i="8"/>
  <c r="J233" i="8"/>
  <c r="J234" i="8"/>
  <c r="J235" i="8"/>
  <c r="J236" i="8"/>
  <c r="J237" i="8"/>
  <c r="J238" i="8"/>
  <c r="J239" i="8"/>
  <c r="J240" i="8"/>
  <c r="J241" i="8"/>
  <c r="J242" i="8"/>
  <c r="J243" i="8"/>
  <c r="J244" i="8"/>
  <c r="J245" i="8"/>
  <c r="J246" i="8"/>
  <c r="J247" i="8"/>
  <c r="J248" i="8"/>
  <c r="J249" i="8"/>
  <c r="J250" i="8"/>
  <c r="J251" i="8"/>
  <c r="J252" i="8"/>
  <c r="J253" i="8"/>
  <c r="J254" i="8"/>
  <c r="J255" i="8"/>
  <c r="J256" i="8"/>
  <c r="J257" i="8"/>
  <c r="J258" i="8"/>
  <c r="J259" i="8"/>
  <c r="J260" i="8"/>
  <c r="J261" i="8"/>
  <c r="J262" i="8"/>
  <c r="J263" i="8"/>
  <c r="J264" i="8"/>
  <c r="J265" i="8"/>
  <c r="J266" i="8"/>
  <c r="J267" i="8"/>
  <c r="J268" i="8"/>
  <c r="J269" i="8"/>
  <c r="J270" i="8"/>
  <c r="J271" i="8"/>
  <c r="J272" i="8"/>
  <c r="J273" i="8"/>
  <c r="J274" i="8"/>
  <c r="J275" i="8"/>
  <c r="J276" i="8"/>
  <c r="J277" i="8"/>
  <c r="J278" i="8"/>
  <c r="J279" i="8"/>
  <c r="J280" i="8"/>
  <c r="J281" i="8"/>
  <c r="J282" i="8"/>
  <c r="J283" i="8"/>
  <c r="J284" i="8"/>
  <c r="J285" i="8"/>
  <c r="J286" i="8"/>
  <c r="J287" i="8"/>
  <c r="J288" i="8"/>
  <c r="J289" i="8"/>
  <c r="J290" i="8"/>
  <c r="J291" i="8"/>
  <c r="J292" i="8"/>
  <c r="J293" i="8"/>
  <c r="J294" i="8"/>
  <c r="J295" i="8"/>
  <c r="J296" i="8"/>
  <c r="J297" i="8"/>
  <c r="J298" i="8"/>
  <c r="J299" i="8"/>
  <c r="J300" i="8"/>
  <c r="J301" i="8"/>
  <c r="J302" i="8"/>
  <c r="J303" i="8"/>
  <c r="J304" i="8"/>
  <c r="J305" i="8"/>
  <c r="J306" i="8"/>
  <c r="J307" i="8"/>
  <c r="J308" i="8"/>
  <c r="J309" i="8"/>
  <c r="J310" i="8"/>
  <c r="J311" i="8"/>
  <c r="J312" i="8"/>
  <c r="J313" i="8"/>
  <c r="J314" i="8"/>
  <c r="J315" i="8"/>
  <c r="J316" i="8"/>
  <c r="J317" i="8"/>
  <c r="J318" i="8"/>
  <c r="J319" i="8"/>
  <c r="J320" i="8"/>
  <c r="J321" i="8"/>
  <c r="J322" i="8"/>
  <c r="J323" i="8"/>
  <c r="J324" i="8"/>
  <c r="J325" i="8"/>
  <c r="J326" i="8"/>
  <c r="J327" i="8"/>
  <c r="J328" i="8"/>
  <c r="J329" i="8"/>
  <c r="J330" i="8"/>
  <c r="J331" i="8"/>
  <c r="J332" i="8"/>
  <c r="J333" i="8"/>
  <c r="J334" i="8"/>
  <c r="J335" i="8"/>
  <c r="J336" i="8"/>
  <c r="J337" i="8"/>
  <c r="J338" i="8"/>
  <c r="J339" i="8"/>
  <c r="J340" i="8"/>
  <c r="J341" i="8"/>
  <c r="J342" i="8"/>
  <c r="J343" i="8"/>
  <c r="J344" i="8"/>
  <c r="J345" i="8"/>
  <c r="J346" i="8"/>
  <c r="J347" i="8"/>
  <c r="J348" i="8"/>
  <c r="J349" i="8"/>
  <c r="J350" i="8"/>
  <c r="J351" i="8"/>
  <c r="J352" i="8"/>
  <c r="J353" i="8"/>
  <c r="J354" i="8"/>
  <c r="J355" i="8"/>
  <c r="J356" i="8"/>
  <c r="J357" i="8"/>
  <c r="J358" i="8"/>
  <c r="J359" i="8"/>
  <c r="J360" i="8"/>
  <c r="J361" i="8"/>
  <c r="J362" i="8"/>
  <c r="J363" i="8"/>
  <c r="J364" i="8"/>
  <c r="J365" i="8"/>
  <c r="J366" i="8"/>
  <c r="J367" i="8"/>
  <c r="J368" i="8"/>
  <c r="J369" i="8"/>
  <c r="J370" i="8"/>
  <c r="J371" i="8"/>
  <c r="J372" i="8"/>
  <c r="J373" i="8"/>
  <c r="J374" i="8"/>
  <c r="J375" i="8"/>
  <c r="J376" i="8"/>
  <c r="J377" i="8"/>
  <c r="J378" i="8"/>
  <c r="J379" i="8"/>
  <c r="J380" i="8"/>
  <c r="J381" i="8"/>
  <c r="J382" i="8"/>
  <c r="J383" i="8"/>
  <c r="J384" i="8"/>
  <c r="J385" i="8"/>
  <c r="J386" i="8"/>
  <c r="J387" i="8"/>
  <c r="J388" i="8"/>
  <c r="J389" i="8"/>
  <c r="J390" i="8"/>
  <c r="J391" i="8"/>
  <c r="J392" i="8"/>
  <c r="J393" i="8"/>
  <c r="J394" i="8"/>
  <c r="J395" i="8"/>
  <c r="J396" i="8"/>
  <c r="J397" i="8"/>
  <c r="J398" i="8"/>
  <c r="J399" i="8"/>
  <c r="J400" i="8"/>
  <c r="J401" i="8"/>
  <c r="J402" i="8"/>
  <c r="J403" i="8"/>
  <c r="J404" i="8"/>
  <c r="J405" i="8"/>
  <c r="J406" i="8"/>
  <c r="J407" i="8"/>
  <c r="J408" i="8"/>
  <c r="J409" i="8"/>
  <c r="J410" i="8"/>
  <c r="J411" i="8"/>
  <c r="J412" i="8"/>
  <c r="J413" i="8"/>
  <c r="J414" i="8"/>
  <c r="J415" i="8"/>
  <c r="J416" i="8"/>
  <c r="J417" i="8"/>
  <c r="J418" i="8"/>
  <c r="J419" i="8"/>
  <c r="J420" i="8"/>
  <c r="J421" i="8"/>
  <c r="J422" i="8"/>
  <c r="J423" i="8"/>
  <c r="J424" i="8"/>
  <c r="J425" i="8"/>
  <c r="J426" i="8"/>
  <c r="J427" i="8"/>
  <c r="J428" i="8"/>
  <c r="J429" i="8"/>
  <c r="J430" i="8"/>
  <c r="J431" i="8"/>
  <c r="J432" i="8"/>
  <c r="J433" i="8"/>
  <c r="J434" i="8"/>
  <c r="J435" i="8"/>
  <c r="J436" i="8"/>
  <c r="J437" i="8"/>
  <c r="J438" i="8"/>
  <c r="J439" i="8"/>
  <c r="J440" i="8"/>
  <c r="J441" i="8"/>
  <c r="J442" i="8"/>
  <c r="J443" i="8"/>
  <c r="J444" i="8"/>
  <c r="J445" i="8"/>
  <c r="J446" i="8"/>
  <c r="J447" i="8"/>
  <c r="J448" i="8"/>
  <c r="J449" i="8"/>
  <c r="J450" i="8"/>
  <c r="J451" i="8"/>
  <c r="J452" i="8"/>
  <c r="J453" i="8"/>
  <c r="J454" i="8"/>
  <c r="J455" i="8"/>
  <c r="J456" i="8"/>
  <c r="J457" i="8"/>
  <c r="J458" i="8"/>
  <c r="J459" i="8"/>
  <c r="J460" i="8"/>
  <c r="J461" i="8"/>
  <c r="J462" i="8"/>
  <c r="J463" i="8"/>
  <c r="J464" i="8"/>
  <c r="J465" i="8"/>
  <c r="J466" i="8"/>
  <c r="J467" i="8"/>
  <c r="J468" i="8"/>
  <c r="J469" i="8"/>
  <c r="J470" i="8"/>
  <c r="J471" i="8"/>
  <c r="J472" i="8"/>
  <c r="J473" i="8"/>
  <c r="J474" i="8"/>
  <c r="J475" i="8"/>
  <c r="J476" i="8"/>
  <c r="J477" i="8"/>
  <c r="J478" i="8"/>
  <c r="J479" i="8"/>
  <c r="J480" i="8"/>
  <c r="J481" i="8"/>
  <c r="J482" i="8"/>
  <c r="J483" i="8"/>
  <c r="J484" i="8"/>
  <c r="J485" i="8"/>
  <c r="J486" i="8"/>
  <c r="J487" i="8"/>
  <c r="J488" i="8"/>
  <c r="J489" i="8"/>
  <c r="J490" i="8"/>
  <c r="J491" i="8"/>
  <c r="J492" i="8"/>
  <c r="J493" i="8"/>
  <c r="J494" i="8"/>
  <c r="J495" i="8"/>
  <c r="J496" i="8"/>
  <c r="J497" i="8"/>
  <c r="J498" i="8"/>
  <c r="J499" i="8"/>
  <c r="J500" i="8"/>
  <c r="J501" i="8"/>
  <c r="J502" i="8"/>
  <c r="J503" i="8"/>
  <c r="J504" i="8"/>
  <c r="J505" i="8"/>
  <c r="J506" i="8"/>
  <c r="J507" i="8"/>
  <c r="J508" i="8"/>
  <c r="J509" i="8"/>
  <c r="J510" i="8"/>
  <c r="J511" i="8"/>
  <c r="J512" i="8"/>
  <c r="J513" i="8"/>
  <c r="J514" i="8"/>
  <c r="J515" i="8"/>
  <c r="J516" i="8"/>
  <c r="J517" i="8"/>
  <c r="J518" i="8"/>
  <c r="J519" i="8"/>
  <c r="J520" i="8"/>
  <c r="J521" i="8"/>
  <c r="J522" i="8"/>
  <c r="J523" i="8"/>
  <c r="J524" i="8"/>
  <c r="J525" i="8"/>
  <c r="J526" i="8"/>
  <c r="J527" i="8"/>
  <c r="J528" i="8"/>
  <c r="J529" i="8"/>
  <c r="J530" i="8"/>
  <c r="J531" i="8"/>
  <c r="J532" i="8"/>
  <c r="J533" i="8"/>
  <c r="J534" i="8"/>
  <c r="J535" i="8"/>
  <c r="J536" i="8"/>
  <c r="J537" i="8"/>
  <c r="J538" i="8"/>
  <c r="J539" i="8"/>
  <c r="J540" i="8"/>
  <c r="J541" i="8"/>
  <c r="J542" i="8"/>
  <c r="J543" i="8"/>
  <c r="J544" i="8"/>
  <c r="J545" i="8"/>
  <c r="J546" i="8"/>
  <c r="J547" i="8"/>
  <c r="J548" i="8"/>
  <c r="J549" i="8"/>
  <c r="J550" i="8"/>
  <c r="J551" i="8"/>
  <c r="J552" i="8"/>
  <c r="J553" i="8"/>
  <c r="J554" i="8"/>
  <c r="J555" i="8"/>
  <c r="J556" i="8"/>
  <c r="J557" i="8"/>
  <c r="J558" i="8"/>
  <c r="J559" i="8"/>
  <c r="J560" i="8"/>
  <c r="J561" i="8"/>
  <c r="J562" i="8"/>
  <c r="J563" i="8"/>
  <c r="J564" i="8"/>
  <c r="J565" i="8"/>
  <c r="J566" i="8"/>
  <c r="J567" i="8"/>
  <c r="J568" i="8"/>
  <c r="J569" i="8"/>
  <c r="J570" i="8"/>
  <c r="J571" i="8"/>
  <c r="J572" i="8"/>
  <c r="J573" i="8"/>
  <c r="J574" i="8"/>
  <c r="J575" i="8"/>
  <c r="J576" i="8"/>
  <c r="J577" i="8"/>
  <c r="J578" i="8"/>
  <c r="J579" i="8"/>
  <c r="J580" i="8"/>
  <c r="J581" i="8"/>
  <c r="J582" i="8"/>
  <c r="J583" i="8"/>
  <c r="J584" i="8"/>
  <c r="J585" i="8"/>
  <c r="J586" i="8"/>
  <c r="J587" i="8"/>
  <c r="J588" i="8"/>
  <c r="J589" i="8"/>
  <c r="J590" i="8"/>
  <c r="J591" i="8"/>
  <c r="J592" i="8"/>
  <c r="J593" i="8"/>
  <c r="J594" i="8"/>
  <c r="J595" i="8"/>
  <c r="J596" i="8"/>
  <c r="J597" i="8"/>
  <c r="J598" i="8"/>
  <c r="J599" i="8"/>
  <c r="J600" i="8"/>
  <c r="J601" i="8"/>
  <c r="J602" i="8"/>
  <c r="J603" i="8"/>
  <c r="J604" i="8"/>
  <c r="J605" i="8"/>
  <c r="J606" i="8"/>
  <c r="J607" i="8"/>
  <c r="J608" i="8"/>
  <c r="J609" i="8"/>
  <c r="J610" i="8"/>
  <c r="J611" i="8"/>
  <c r="J612" i="8"/>
  <c r="J613" i="8"/>
  <c r="J614" i="8"/>
  <c r="J615" i="8"/>
  <c r="J616" i="8"/>
  <c r="J617" i="8"/>
  <c r="J618" i="8"/>
  <c r="J619" i="8"/>
  <c r="J620" i="8"/>
  <c r="J621" i="8"/>
  <c r="J622" i="8"/>
  <c r="J623" i="8"/>
  <c r="J624" i="8"/>
  <c r="J625" i="8"/>
  <c r="J626" i="8"/>
  <c r="J627" i="8"/>
  <c r="J628" i="8"/>
  <c r="J629" i="8"/>
  <c r="J630" i="8"/>
  <c r="J631" i="8"/>
  <c r="J632" i="8"/>
  <c r="J633" i="8"/>
  <c r="J634" i="8"/>
  <c r="J635" i="8"/>
  <c r="J636" i="8"/>
  <c r="J637" i="8"/>
  <c r="J638" i="8"/>
  <c r="J639" i="8"/>
  <c r="J640" i="8"/>
  <c r="J641" i="8"/>
  <c r="J642" i="8"/>
  <c r="J643" i="8"/>
  <c r="J644" i="8"/>
  <c r="J645" i="8"/>
  <c r="J646" i="8"/>
  <c r="J647" i="8"/>
  <c r="J648" i="8"/>
  <c r="J649" i="8"/>
  <c r="J650" i="8"/>
  <c r="J651" i="8"/>
  <c r="J652" i="8"/>
  <c r="J653" i="8"/>
  <c r="J654" i="8"/>
  <c r="J655" i="8"/>
  <c r="J656" i="8"/>
  <c r="J657" i="8"/>
  <c r="J658" i="8"/>
  <c r="J659" i="8"/>
  <c r="J660" i="8"/>
  <c r="J661" i="8"/>
  <c r="J662" i="8"/>
  <c r="J663" i="8"/>
  <c r="J664" i="8"/>
  <c r="J665" i="8"/>
  <c r="J666" i="8"/>
  <c r="J667" i="8"/>
  <c r="J668" i="8"/>
  <c r="J669" i="8"/>
  <c r="J670" i="8"/>
  <c r="J671" i="8"/>
  <c r="J672" i="8"/>
  <c r="J673" i="8"/>
  <c r="J674" i="8"/>
  <c r="J675" i="8"/>
  <c r="J676" i="8"/>
  <c r="J677" i="8"/>
  <c r="J678" i="8"/>
  <c r="J679" i="8"/>
  <c r="J680" i="8"/>
  <c r="J681" i="8"/>
  <c r="J682" i="8"/>
  <c r="J683" i="8"/>
  <c r="J684" i="8"/>
  <c r="J685" i="8"/>
  <c r="J686" i="8"/>
  <c r="J687" i="8"/>
  <c r="J688" i="8"/>
  <c r="J689" i="8"/>
  <c r="J690" i="8"/>
  <c r="J691" i="8"/>
  <c r="J692" i="8"/>
  <c r="J693" i="8"/>
  <c r="J694" i="8"/>
  <c r="J695" i="8"/>
  <c r="J696" i="8"/>
  <c r="J697" i="8"/>
  <c r="J698" i="8"/>
  <c r="J699" i="8"/>
  <c r="J700" i="8"/>
  <c r="J701" i="8"/>
  <c r="J702" i="8"/>
  <c r="J703" i="8"/>
  <c r="AZ14" i="3"/>
  <c r="BA14" i="3" s="1"/>
  <c r="AZ15" i="3"/>
  <c r="BA15" i="3" s="1"/>
  <c r="AZ16" i="3"/>
  <c r="BA16" i="3" s="1"/>
  <c r="AZ17" i="3"/>
  <c r="BA17" i="3" s="1"/>
  <c r="AZ18" i="3"/>
  <c r="BA18" i="3" s="1"/>
  <c r="AZ19" i="3"/>
  <c r="BA19" i="3" s="1"/>
  <c r="AZ20" i="3"/>
  <c r="BA20" i="3" s="1"/>
  <c r="AZ21" i="3"/>
  <c r="BA21" i="3" s="1"/>
  <c r="AZ22" i="3"/>
  <c r="BA22" i="3" s="1"/>
  <c r="AZ23" i="3"/>
  <c r="BA23" i="3" s="1"/>
  <c r="AZ24" i="3"/>
  <c r="BA24" i="3" s="1"/>
  <c r="AZ25" i="3"/>
  <c r="BA25" i="3" s="1"/>
  <c r="AZ26" i="3"/>
  <c r="BA26" i="3" s="1"/>
  <c r="AZ27" i="3"/>
  <c r="BA27" i="3" s="1"/>
  <c r="AZ28" i="3"/>
  <c r="BA28" i="3" s="1"/>
  <c r="AZ29" i="3"/>
  <c r="BA29" i="3" s="1"/>
  <c r="AZ30" i="3"/>
  <c r="BA30" i="3" s="1"/>
  <c r="AZ31" i="3"/>
  <c r="BA31" i="3" s="1"/>
  <c r="AZ32" i="3"/>
  <c r="BA32" i="3" s="1"/>
  <c r="AZ33" i="3"/>
  <c r="BA33" i="3" s="1"/>
  <c r="AZ34" i="3"/>
  <c r="BA34" i="3" s="1"/>
  <c r="AZ35" i="3"/>
  <c r="BA35" i="3" s="1"/>
  <c r="AZ36" i="3"/>
  <c r="BA36" i="3" s="1"/>
  <c r="AZ37" i="3"/>
  <c r="BA37" i="3" s="1"/>
  <c r="AZ38" i="3"/>
  <c r="BA38" i="3" s="1"/>
  <c r="AZ39" i="3"/>
  <c r="BA39" i="3" s="1"/>
  <c r="AZ40" i="3"/>
  <c r="BA40" i="3" s="1"/>
  <c r="AZ41" i="3"/>
  <c r="BA41" i="3" s="1"/>
  <c r="AZ42" i="3"/>
  <c r="BA42" i="3" s="1"/>
  <c r="AZ43" i="3"/>
  <c r="BA43" i="3" s="1"/>
  <c r="AZ44" i="3"/>
  <c r="BA44" i="3" s="1"/>
  <c r="AZ45" i="3"/>
  <c r="BA45" i="3" s="1"/>
  <c r="AZ46" i="3"/>
  <c r="BA46" i="3" s="1"/>
  <c r="AZ47" i="3"/>
  <c r="BA47" i="3" s="1"/>
  <c r="AZ48" i="3"/>
  <c r="BA48" i="3" s="1"/>
  <c r="AZ49" i="3"/>
  <c r="BA49" i="3" s="1"/>
  <c r="AZ50" i="3"/>
  <c r="BA50" i="3" s="1"/>
  <c r="AZ51" i="3"/>
  <c r="BA51" i="3" s="1"/>
  <c r="AZ52" i="3"/>
  <c r="BA52" i="3" s="1"/>
  <c r="AZ53" i="3"/>
  <c r="BA53" i="3" s="1"/>
  <c r="AZ54" i="3"/>
  <c r="BA54" i="3" s="1"/>
  <c r="AZ55" i="3"/>
  <c r="BA55" i="3" s="1"/>
  <c r="AZ56" i="3"/>
  <c r="BA56" i="3" s="1"/>
  <c r="AZ57" i="3"/>
  <c r="BA57" i="3" s="1"/>
  <c r="AZ58" i="3"/>
  <c r="BA58" i="3" s="1"/>
  <c r="AZ59" i="3"/>
  <c r="BA59" i="3" s="1"/>
  <c r="AZ60" i="3"/>
  <c r="BA60" i="3" s="1"/>
  <c r="AZ61" i="3"/>
  <c r="BA61" i="3" s="1"/>
  <c r="AZ62" i="3"/>
  <c r="BA62" i="3" s="1"/>
  <c r="AZ63" i="3"/>
  <c r="BA63" i="3" s="1"/>
  <c r="AZ64" i="3"/>
  <c r="BA64" i="3" s="1"/>
  <c r="AZ65" i="3"/>
  <c r="BA65" i="3" s="1"/>
  <c r="AZ66" i="3"/>
  <c r="BA66" i="3" s="1"/>
  <c r="AZ67" i="3"/>
  <c r="BA67" i="3" s="1"/>
  <c r="AZ68" i="3"/>
  <c r="BA68" i="3" s="1"/>
  <c r="AZ69" i="3"/>
  <c r="BA69" i="3" s="1"/>
  <c r="AZ70" i="3"/>
  <c r="BA70" i="3" s="1"/>
  <c r="AZ71" i="3"/>
  <c r="BA71" i="3" s="1"/>
  <c r="AZ72" i="3"/>
  <c r="BA72" i="3" s="1"/>
  <c r="AZ73" i="3"/>
  <c r="BA73" i="3" s="1"/>
  <c r="AZ74" i="3"/>
  <c r="BA74" i="3" s="1"/>
  <c r="AZ75" i="3"/>
  <c r="BA75" i="3" s="1"/>
  <c r="AZ76" i="3"/>
  <c r="BA76" i="3" s="1"/>
  <c r="AZ77" i="3"/>
  <c r="BA77" i="3" s="1"/>
  <c r="AZ78" i="3"/>
  <c r="BA78" i="3" s="1"/>
  <c r="AZ79" i="3"/>
  <c r="BA79" i="3" s="1"/>
  <c r="AZ80" i="3"/>
  <c r="BA80" i="3" s="1"/>
  <c r="AZ81" i="3"/>
  <c r="BA81" i="3" s="1"/>
  <c r="AZ82" i="3"/>
  <c r="BA82" i="3" s="1"/>
  <c r="AZ83" i="3"/>
  <c r="BA83" i="3" s="1"/>
  <c r="AZ84" i="3"/>
  <c r="BA84" i="3" s="1"/>
  <c r="AZ85" i="3"/>
  <c r="BA85" i="3" s="1"/>
  <c r="AZ86" i="3"/>
  <c r="BA86" i="3" s="1"/>
  <c r="AZ87" i="3"/>
  <c r="BA87" i="3" s="1"/>
  <c r="AZ88" i="3"/>
  <c r="BA88" i="3" s="1"/>
  <c r="AZ89" i="3"/>
  <c r="BA89" i="3" s="1"/>
  <c r="AZ90" i="3"/>
  <c r="BA90" i="3" s="1"/>
  <c r="AZ91" i="3"/>
  <c r="BA91" i="3" s="1"/>
  <c r="AZ92" i="3"/>
  <c r="BA92" i="3" s="1"/>
  <c r="AZ93" i="3"/>
  <c r="BA93" i="3" s="1"/>
  <c r="AZ94" i="3"/>
  <c r="BA94" i="3" s="1"/>
  <c r="AZ95" i="3"/>
  <c r="BA95" i="3" s="1"/>
  <c r="AZ96" i="3"/>
  <c r="BA96" i="3" s="1"/>
  <c r="AZ97" i="3"/>
  <c r="BA97" i="3" s="1"/>
  <c r="AZ98" i="3"/>
  <c r="BA98" i="3" s="1"/>
  <c r="AZ99" i="3"/>
  <c r="BA99" i="3" s="1"/>
  <c r="AZ100" i="3"/>
  <c r="BA100" i="3" s="1"/>
  <c r="AZ101" i="3"/>
  <c r="BA101" i="3" s="1"/>
  <c r="AZ102" i="3"/>
  <c r="BA102" i="3" s="1"/>
  <c r="AZ103" i="3"/>
  <c r="BA103" i="3" s="1"/>
  <c r="I7" i="7"/>
  <c r="I6" i="7"/>
  <c r="I5" i="7"/>
  <c r="F10" i="7"/>
  <c r="F9" i="7"/>
  <c r="F8" i="7"/>
  <c r="F7" i="7"/>
  <c r="F6" i="7"/>
  <c r="F5" i="7"/>
  <c r="Q103" i="4"/>
  <c r="Q102" i="4"/>
  <c r="Q101" i="4"/>
  <c r="Q100" i="4"/>
  <c r="Q99" i="4"/>
  <c r="Q98" i="4"/>
  <c r="Q97" i="4"/>
  <c r="Q96" i="4"/>
  <c r="Q95" i="4"/>
  <c r="Q94" i="4"/>
  <c r="Q93" i="4"/>
  <c r="Q92" i="4"/>
  <c r="Q91" i="4"/>
  <c r="Q90" i="4"/>
  <c r="Q89" i="4"/>
  <c r="Q88" i="4"/>
  <c r="Q87" i="4"/>
  <c r="Q86" i="4"/>
  <c r="Q85" i="4"/>
  <c r="Q84" i="4"/>
  <c r="Q83" i="4"/>
  <c r="Q82" i="4"/>
  <c r="Q81" i="4"/>
  <c r="Q80" i="4"/>
  <c r="Q79" i="4"/>
  <c r="Q78" i="4"/>
  <c r="Q77" i="4"/>
  <c r="Q76" i="4"/>
  <c r="Q75" i="4"/>
  <c r="Q74" i="4"/>
  <c r="Q73" i="4"/>
  <c r="Q72" i="4"/>
  <c r="Q71" i="4"/>
  <c r="Q70" i="4"/>
  <c r="Q69" i="4"/>
  <c r="Q68" i="4"/>
  <c r="Q67" i="4"/>
  <c r="Q66" i="4"/>
  <c r="Q65" i="4"/>
  <c r="Q64" i="4"/>
  <c r="Q63" i="4"/>
  <c r="Q62" i="4"/>
  <c r="Q61" i="4"/>
  <c r="Q60" i="4"/>
  <c r="Q59" i="4"/>
  <c r="Q58" i="4"/>
  <c r="Q57" i="4"/>
  <c r="Q56" i="4"/>
  <c r="Q55" i="4"/>
  <c r="Q54" i="4"/>
  <c r="Q53" i="4"/>
  <c r="Q52" i="4"/>
  <c r="Q51" i="4"/>
  <c r="Q50" i="4"/>
  <c r="Q49" i="4"/>
  <c r="Q48" i="4"/>
  <c r="Q47" i="4"/>
  <c r="Q46" i="4"/>
  <c r="Q45" i="4"/>
  <c r="Q44" i="4"/>
  <c r="Q43" i="4"/>
  <c r="Q42" i="4"/>
  <c r="Q41" i="4"/>
  <c r="Q40" i="4"/>
  <c r="Q39" i="4"/>
  <c r="Q38" i="4"/>
  <c r="Q37" i="4"/>
  <c r="Q36" i="4"/>
  <c r="Q35" i="4"/>
  <c r="Q34" i="4"/>
  <c r="Q33" i="4"/>
  <c r="Q32" i="4"/>
  <c r="Q31" i="4"/>
  <c r="Q30" i="4"/>
  <c r="Q29" i="4"/>
  <c r="Q28" i="4"/>
  <c r="Q27" i="4"/>
  <c r="Q26" i="4"/>
  <c r="Q25" i="4"/>
  <c r="Q24" i="4"/>
  <c r="Q23" i="4"/>
  <c r="Q22" i="4"/>
  <c r="Q21" i="4"/>
  <c r="Q20" i="4"/>
  <c r="Q19" i="4"/>
  <c r="Q18" i="4"/>
  <c r="Q17" i="4"/>
  <c r="Q16" i="4"/>
  <c r="Q15" i="4"/>
  <c r="Q14" i="4"/>
  <c r="Q9" i="4"/>
  <c r="Q8" i="4"/>
  <c r="Q7" i="4"/>
  <c r="Q6" i="4"/>
  <c r="Q5" i="4"/>
  <c r="Q4" i="4"/>
  <c r="R103" i="4"/>
  <c r="R102" i="4"/>
  <c r="R101" i="4"/>
  <c r="R100" i="4"/>
  <c r="R99" i="4"/>
  <c r="R98" i="4"/>
  <c r="R97" i="4"/>
  <c r="R96" i="4"/>
  <c r="R95" i="4"/>
  <c r="R94" i="4"/>
  <c r="R93" i="4"/>
  <c r="R92" i="4"/>
  <c r="R91" i="4"/>
  <c r="R90" i="4"/>
  <c r="R89" i="4"/>
  <c r="R88" i="4"/>
  <c r="R87" i="4"/>
  <c r="R86" i="4"/>
  <c r="R85" i="4"/>
  <c r="R84" i="4"/>
  <c r="R83" i="4"/>
  <c r="R82" i="4"/>
  <c r="R81" i="4"/>
  <c r="R80" i="4"/>
  <c r="R79" i="4"/>
  <c r="R78" i="4"/>
  <c r="R77" i="4"/>
  <c r="R76" i="4"/>
  <c r="R75" i="4"/>
  <c r="R74" i="4"/>
  <c r="R73" i="4"/>
  <c r="R72" i="4"/>
  <c r="R71" i="4"/>
  <c r="R70" i="4"/>
  <c r="R69" i="4"/>
  <c r="R68" i="4"/>
  <c r="R67" i="4"/>
  <c r="R66" i="4"/>
  <c r="R65" i="4"/>
  <c r="R64" i="4"/>
  <c r="R63" i="4"/>
  <c r="R62" i="4"/>
  <c r="R61" i="4"/>
  <c r="R60" i="4"/>
  <c r="R59" i="4"/>
  <c r="R58" i="4"/>
  <c r="R57" i="4"/>
  <c r="R56" i="4"/>
  <c r="R55" i="4"/>
  <c r="R54" i="4"/>
  <c r="R53" i="4"/>
  <c r="R52" i="4"/>
  <c r="R51" i="4"/>
  <c r="R50" i="4"/>
  <c r="R49" i="4"/>
  <c r="R48" i="4"/>
  <c r="R47" i="4"/>
  <c r="R46" i="4"/>
  <c r="R45" i="4"/>
  <c r="R44" i="4"/>
  <c r="R43" i="4"/>
  <c r="R42" i="4"/>
  <c r="R41" i="4"/>
  <c r="R40" i="4"/>
  <c r="R39" i="4"/>
  <c r="R38" i="4"/>
  <c r="R37" i="4"/>
  <c r="R36" i="4"/>
  <c r="R35" i="4"/>
  <c r="R34" i="4"/>
  <c r="R33" i="4"/>
  <c r="R32" i="4"/>
  <c r="R31" i="4"/>
  <c r="R30" i="4"/>
  <c r="R29" i="4"/>
  <c r="R28" i="4"/>
  <c r="R27" i="4"/>
  <c r="R26" i="4"/>
  <c r="R25" i="4"/>
  <c r="R24" i="4"/>
  <c r="R23" i="4"/>
  <c r="R22" i="4"/>
  <c r="R21" i="4"/>
  <c r="R20" i="4"/>
  <c r="R19" i="4"/>
  <c r="R18" i="4"/>
  <c r="R17" i="4"/>
  <c r="R16" i="4"/>
  <c r="R15" i="4"/>
  <c r="R14" i="4"/>
  <c r="O103" i="4"/>
  <c r="O102" i="4"/>
  <c r="O101" i="4"/>
  <c r="O100" i="4"/>
  <c r="O99" i="4"/>
  <c r="O98" i="4"/>
  <c r="O97" i="4"/>
  <c r="O96" i="4"/>
  <c r="O95" i="4"/>
  <c r="O94" i="4"/>
  <c r="O93" i="4"/>
  <c r="O92" i="4"/>
  <c r="O91" i="4"/>
  <c r="O90" i="4"/>
  <c r="O89" i="4"/>
  <c r="O88" i="4"/>
  <c r="O87" i="4"/>
  <c r="O86" i="4"/>
  <c r="O85" i="4"/>
  <c r="O84" i="4"/>
  <c r="O83" i="4"/>
  <c r="O82" i="4"/>
  <c r="O81" i="4"/>
  <c r="O80" i="4"/>
  <c r="O79" i="4"/>
  <c r="O78" i="4"/>
  <c r="O77" i="4"/>
  <c r="O76" i="4"/>
  <c r="O75" i="4"/>
  <c r="O74" i="4"/>
  <c r="O73" i="4"/>
  <c r="O72" i="4"/>
  <c r="O71" i="4"/>
  <c r="O70" i="4"/>
  <c r="O69" i="4"/>
  <c r="O68" i="4"/>
  <c r="O67" i="4"/>
  <c r="O66" i="4"/>
  <c r="O65" i="4"/>
  <c r="O64" i="4"/>
  <c r="O63" i="4"/>
  <c r="O62" i="4"/>
  <c r="O61" i="4"/>
  <c r="O60" i="4"/>
  <c r="O59" i="4"/>
  <c r="O58" i="4"/>
  <c r="O57" i="4"/>
  <c r="O56" i="4"/>
  <c r="O55" i="4"/>
  <c r="O54" i="4"/>
  <c r="O53" i="4"/>
  <c r="O52" i="4"/>
  <c r="O51" i="4"/>
  <c r="O50" i="4"/>
  <c r="O49" i="4"/>
  <c r="O48" i="4"/>
  <c r="O47" i="4"/>
  <c r="O46" i="4"/>
  <c r="O45" i="4"/>
  <c r="O44" i="4"/>
  <c r="O43" i="4"/>
  <c r="O42" i="4"/>
  <c r="O41" i="4"/>
  <c r="O40" i="4"/>
  <c r="O39" i="4"/>
  <c r="O38" i="4"/>
  <c r="O37" i="4"/>
  <c r="O36" i="4"/>
  <c r="O35" i="4"/>
  <c r="O34" i="4"/>
  <c r="O33" i="4"/>
  <c r="O32" i="4"/>
  <c r="O31" i="4"/>
  <c r="O30" i="4"/>
  <c r="O29" i="4"/>
  <c r="O28" i="4"/>
  <c r="O27" i="4"/>
  <c r="O26" i="4"/>
  <c r="O25" i="4"/>
  <c r="O24" i="4"/>
  <c r="O23" i="4"/>
  <c r="O22" i="4"/>
  <c r="O21" i="4"/>
  <c r="O20" i="4"/>
  <c r="O19" i="4"/>
  <c r="O18" i="4"/>
  <c r="O17" i="4"/>
  <c r="O16" i="4"/>
  <c r="O15" i="4"/>
  <c r="O14" i="4"/>
  <c r="O9" i="4"/>
  <c r="P9" i="4" s="1"/>
  <c r="O8" i="4"/>
  <c r="P8" i="4" s="1"/>
  <c r="O7" i="4"/>
  <c r="P7" i="4" s="1"/>
  <c r="O6" i="4"/>
  <c r="P6" i="4" s="1"/>
  <c r="O5" i="4"/>
  <c r="P5" i="4" s="1"/>
  <c r="O4" i="4"/>
  <c r="P4" i="4" s="1"/>
  <c r="H2985" i="13"/>
  <c r="H2984" i="13"/>
  <c r="H2983" i="13"/>
  <c r="H2982" i="13"/>
  <c r="H2981" i="13"/>
  <c r="H2980" i="13"/>
  <c r="H2979" i="13"/>
  <c r="H2978" i="13"/>
  <c r="H2977" i="13"/>
  <c r="H2976" i="13"/>
  <c r="H2975" i="13"/>
  <c r="H2974" i="13"/>
  <c r="H2973" i="13"/>
  <c r="H2972" i="13"/>
  <c r="H2971" i="13"/>
  <c r="H2970" i="13"/>
  <c r="H2969" i="13"/>
  <c r="H2968" i="13"/>
  <c r="H2967" i="13"/>
  <c r="H2966" i="13"/>
  <c r="H2965" i="13"/>
  <c r="H2964" i="13"/>
  <c r="H2963" i="13"/>
  <c r="H2962" i="13"/>
  <c r="H2961" i="13"/>
  <c r="H2960" i="13"/>
  <c r="H2959" i="13"/>
  <c r="H2958" i="13"/>
  <c r="H2957" i="13"/>
  <c r="H2956" i="13"/>
  <c r="H2955" i="13"/>
  <c r="H2954" i="13"/>
  <c r="H2953" i="13"/>
  <c r="H2952" i="13"/>
  <c r="H2951" i="13"/>
  <c r="H2950" i="13"/>
  <c r="H2949" i="13"/>
  <c r="H2948" i="13"/>
  <c r="H2947" i="13"/>
  <c r="H2946" i="13"/>
  <c r="H2945" i="13"/>
  <c r="H2944" i="13"/>
  <c r="H2943" i="13"/>
  <c r="H2942" i="13"/>
  <c r="H2941" i="13"/>
  <c r="H2940" i="13"/>
  <c r="H2939" i="13"/>
  <c r="H2938" i="13"/>
  <c r="H2937" i="13"/>
  <c r="H2936" i="13"/>
  <c r="H2935" i="13"/>
  <c r="H2934" i="13"/>
  <c r="H2933" i="13"/>
  <c r="H2932" i="13"/>
  <c r="H2931" i="13"/>
  <c r="H2930" i="13"/>
  <c r="H2929" i="13"/>
  <c r="H2928" i="13"/>
  <c r="H2927" i="13"/>
  <c r="H2926" i="13"/>
  <c r="H2925" i="13"/>
  <c r="H2924" i="13"/>
  <c r="H2923" i="13"/>
  <c r="H2922" i="13"/>
  <c r="H2921" i="13"/>
  <c r="H2920" i="13"/>
  <c r="H2919" i="13"/>
  <c r="H2918" i="13"/>
  <c r="H2917" i="13"/>
  <c r="H2916" i="13"/>
  <c r="H2915" i="13"/>
  <c r="H2914" i="13"/>
  <c r="H2913" i="13"/>
  <c r="H2912" i="13"/>
  <c r="H2911" i="13"/>
  <c r="H2910" i="13"/>
  <c r="H2909" i="13"/>
  <c r="H2908" i="13"/>
  <c r="H2907" i="13"/>
  <c r="H2906" i="13"/>
  <c r="H2905" i="13"/>
  <c r="H2904" i="13"/>
  <c r="H2903" i="13"/>
  <c r="H2902" i="13"/>
  <c r="H2901" i="13"/>
  <c r="H2900" i="13"/>
  <c r="H2899" i="13"/>
  <c r="H2898" i="13"/>
  <c r="H2897" i="13"/>
  <c r="H2896" i="13"/>
  <c r="H2895" i="13"/>
  <c r="H2894" i="13"/>
  <c r="H2893" i="13"/>
  <c r="H2892" i="13"/>
  <c r="H2891" i="13"/>
  <c r="H2890" i="13"/>
  <c r="H2889" i="13"/>
  <c r="H2888" i="13"/>
  <c r="H2887" i="13"/>
  <c r="H2886" i="13"/>
  <c r="H2885" i="13"/>
  <c r="H2884" i="13"/>
  <c r="H2883" i="13"/>
  <c r="H2882" i="13"/>
  <c r="H2881" i="13"/>
  <c r="H2880" i="13"/>
  <c r="H2879" i="13"/>
  <c r="H2878" i="13"/>
  <c r="H2877" i="13"/>
  <c r="H2876" i="13"/>
  <c r="H2875" i="13"/>
  <c r="H2874" i="13"/>
  <c r="H2873" i="13"/>
  <c r="H2872" i="13"/>
  <c r="H2871" i="13"/>
  <c r="H2870" i="13"/>
  <c r="H2869" i="13"/>
  <c r="H2868" i="13"/>
  <c r="H2867" i="13"/>
  <c r="H2866" i="13"/>
  <c r="H2865" i="13"/>
  <c r="H2864" i="13"/>
  <c r="H2863" i="13"/>
  <c r="H2862" i="13"/>
  <c r="H2861" i="13"/>
  <c r="H2860" i="13"/>
  <c r="H2859" i="13"/>
  <c r="H2858" i="13"/>
  <c r="H2857" i="13"/>
  <c r="H2856" i="13"/>
  <c r="H2855" i="13"/>
  <c r="H2854" i="13"/>
  <c r="H2853" i="13"/>
  <c r="H2852" i="13"/>
  <c r="H2851" i="13"/>
  <c r="H2850" i="13"/>
  <c r="H2849" i="13"/>
  <c r="H2848" i="13"/>
  <c r="H2847" i="13"/>
  <c r="H2846" i="13"/>
  <c r="H2845" i="13"/>
  <c r="H2844" i="13"/>
  <c r="H2843" i="13"/>
  <c r="H2842" i="13"/>
  <c r="H2841" i="13"/>
  <c r="H2840" i="13"/>
  <c r="H2839" i="13"/>
  <c r="H2838" i="13"/>
  <c r="H2837" i="13"/>
  <c r="H2836" i="13"/>
  <c r="H2835" i="13"/>
  <c r="H2834" i="13"/>
  <c r="H2833" i="13"/>
  <c r="H2832" i="13"/>
  <c r="H2831" i="13"/>
  <c r="H2830" i="13"/>
  <c r="H2829" i="13"/>
  <c r="H2828" i="13"/>
  <c r="H2827" i="13"/>
  <c r="H2826" i="13"/>
  <c r="H2825" i="13"/>
  <c r="H2824" i="13"/>
  <c r="H2823" i="13"/>
  <c r="H2822" i="13"/>
  <c r="H2821" i="13"/>
  <c r="H2820" i="13"/>
  <c r="H2819" i="13"/>
  <c r="H2818" i="13"/>
  <c r="H2817" i="13"/>
  <c r="H2816" i="13"/>
  <c r="H2815" i="13"/>
  <c r="H2814" i="13"/>
  <c r="H2813" i="13"/>
  <c r="H2812" i="13"/>
  <c r="H2811" i="13"/>
  <c r="H2810" i="13"/>
  <c r="H2809" i="13"/>
  <c r="H2808" i="13"/>
  <c r="H2807" i="13"/>
  <c r="H2806" i="13"/>
  <c r="H2805" i="13"/>
  <c r="H2804" i="13"/>
  <c r="H2803" i="13"/>
  <c r="H2802" i="13"/>
  <c r="H2801" i="13"/>
  <c r="H2800" i="13"/>
  <c r="H2799" i="13"/>
  <c r="H2798" i="13"/>
  <c r="H2797" i="13"/>
  <c r="H2796" i="13"/>
  <c r="H2795" i="13"/>
  <c r="H2794" i="13"/>
  <c r="H2793" i="13"/>
  <c r="H2792" i="13"/>
  <c r="H2791" i="13"/>
  <c r="H2790" i="13"/>
  <c r="H2789" i="13"/>
  <c r="H2788" i="13"/>
  <c r="H2787" i="13"/>
  <c r="H2786" i="13"/>
  <c r="H2785" i="13"/>
  <c r="H2784" i="13"/>
  <c r="H2783" i="13"/>
  <c r="H2782" i="13"/>
  <c r="H2781" i="13"/>
  <c r="H2780" i="13"/>
  <c r="H2779" i="13"/>
  <c r="H2778" i="13"/>
  <c r="H2777" i="13"/>
  <c r="H2776" i="13"/>
  <c r="H2775" i="13"/>
  <c r="H2774" i="13"/>
  <c r="H2773" i="13"/>
  <c r="H2772" i="13"/>
  <c r="H2771" i="13"/>
  <c r="H2770" i="13"/>
  <c r="H2769" i="13"/>
  <c r="H2768" i="13"/>
  <c r="H2767" i="13"/>
  <c r="H2766" i="13"/>
  <c r="H2765" i="13"/>
  <c r="H2764" i="13"/>
  <c r="H2763" i="13"/>
  <c r="H2762" i="13"/>
  <c r="H2761" i="13"/>
  <c r="H2760" i="13"/>
  <c r="H2759" i="13"/>
  <c r="H2758" i="13"/>
  <c r="H2757" i="13"/>
  <c r="H2756" i="13"/>
  <c r="H2755" i="13"/>
  <c r="H2754" i="13"/>
  <c r="H2753" i="13"/>
  <c r="H2752" i="13"/>
  <c r="H2751" i="13"/>
  <c r="H2750" i="13"/>
  <c r="H2749" i="13"/>
  <c r="H2748" i="13"/>
  <c r="H2747" i="13"/>
  <c r="H2746" i="13"/>
  <c r="H2745" i="13"/>
  <c r="H2744" i="13"/>
  <c r="H2743" i="13"/>
  <c r="H2742" i="13"/>
  <c r="H2741" i="13"/>
  <c r="H2740" i="13"/>
  <c r="H2739" i="13"/>
  <c r="H2738" i="13"/>
  <c r="H2737" i="13"/>
  <c r="H2736" i="13"/>
  <c r="H2735" i="13"/>
  <c r="H2734" i="13"/>
  <c r="H2733" i="13"/>
  <c r="H2732" i="13"/>
  <c r="H2731" i="13"/>
  <c r="H2730" i="13"/>
  <c r="H2729" i="13"/>
  <c r="H2728" i="13"/>
  <c r="H2727" i="13"/>
  <c r="H2726" i="13"/>
  <c r="H2725" i="13"/>
  <c r="H2724" i="13"/>
  <c r="H2723" i="13"/>
  <c r="H2722" i="13"/>
  <c r="H2721" i="13"/>
  <c r="H2720" i="13"/>
  <c r="H2719" i="13"/>
  <c r="H2718" i="13"/>
  <c r="H2717" i="13"/>
  <c r="H2716" i="13"/>
  <c r="H2715" i="13"/>
  <c r="H2714" i="13"/>
  <c r="H2713" i="13"/>
  <c r="H2712" i="13"/>
  <c r="H2711" i="13"/>
  <c r="H2710" i="13"/>
  <c r="H2709" i="13"/>
  <c r="H2708" i="13"/>
  <c r="H2707" i="13"/>
  <c r="H2706" i="13"/>
  <c r="H2705" i="13"/>
  <c r="H2704" i="13"/>
  <c r="H2703" i="13"/>
  <c r="H2702" i="13"/>
  <c r="H2701" i="13"/>
  <c r="H2700" i="13"/>
  <c r="H2699" i="13"/>
  <c r="H2698" i="13"/>
  <c r="H2697" i="13"/>
  <c r="H2696" i="13"/>
  <c r="H2695" i="13"/>
  <c r="H2694" i="13"/>
  <c r="H2693" i="13"/>
  <c r="H2692" i="13"/>
  <c r="H2691" i="13"/>
  <c r="H2690" i="13"/>
  <c r="H2689" i="13"/>
  <c r="H2688" i="13"/>
  <c r="H2687" i="13"/>
  <c r="H2686" i="13"/>
  <c r="H2685" i="13"/>
  <c r="H2684" i="13"/>
  <c r="H2683" i="13"/>
  <c r="H2682" i="13"/>
  <c r="H2681" i="13"/>
  <c r="H2680" i="13"/>
  <c r="H2679" i="13"/>
  <c r="H2678" i="13"/>
  <c r="H2677" i="13"/>
  <c r="H2676" i="13"/>
  <c r="H2675" i="13"/>
  <c r="H2674" i="13"/>
  <c r="H2673" i="13"/>
  <c r="H2672" i="13"/>
  <c r="H2671" i="13"/>
  <c r="H2670" i="13"/>
  <c r="H2669" i="13"/>
  <c r="H2668" i="13"/>
  <c r="H2667" i="13"/>
  <c r="H2666" i="13"/>
  <c r="H2665" i="13"/>
  <c r="H2664" i="13"/>
  <c r="H2663" i="13"/>
  <c r="H2662" i="13"/>
  <c r="H2661" i="13"/>
  <c r="H2660" i="13"/>
  <c r="H2659" i="13"/>
  <c r="H2658" i="13"/>
  <c r="H2657" i="13"/>
  <c r="H2656" i="13"/>
  <c r="H2655" i="13"/>
  <c r="H2654" i="13"/>
  <c r="H2653" i="13"/>
  <c r="H2652" i="13"/>
  <c r="H2651" i="13"/>
  <c r="H2650" i="13"/>
  <c r="H2649" i="13"/>
  <c r="H2648" i="13"/>
  <c r="H2647" i="13"/>
  <c r="H2646" i="13"/>
  <c r="H2645" i="13"/>
  <c r="H2644" i="13"/>
  <c r="H2643" i="13"/>
  <c r="H2642" i="13"/>
  <c r="H2641" i="13"/>
  <c r="H2640" i="13"/>
  <c r="H2639" i="13"/>
  <c r="H2638" i="13"/>
  <c r="H2637" i="13"/>
  <c r="H2636" i="13"/>
  <c r="H2635" i="13"/>
  <c r="H2634" i="13"/>
  <c r="H2633" i="13"/>
  <c r="H2632" i="13"/>
  <c r="H2631" i="13"/>
  <c r="H2630" i="13"/>
  <c r="H2629" i="13"/>
  <c r="H2628" i="13"/>
  <c r="H2627" i="13"/>
  <c r="H2626" i="13"/>
  <c r="H2625" i="13"/>
  <c r="H2624" i="13"/>
  <c r="H2623" i="13"/>
  <c r="H2622" i="13"/>
  <c r="H2621" i="13"/>
  <c r="H2620" i="13"/>
  <c r="H2619" i="13"/>
  <c r="H2618" i="13"/>
  <c r="H2617" i="13"/>
  <c r="H2616" i="13"/>
  <c r="H2615" i="13"/>
  <c r="H2614" i="13"/>
  <c r="H2613" i="13"/>
  <c r="H2612" i="13"/>
  <c r="H2611" i="13"/>
  <c r="H2610" i="13"/>
  <c r="H2609" i="13"/>
  <c r="H2608" i="13"/>
  <c r="H2607" i="13"/>
  <c r="H2606" i="13"/>
  <c r="H2605" i="13"/>
  <c r="H2604" i="13"/>
  <c r="H2603" i="13"/>
  <c r="H2602" i="13"/>
  <c r="H2601" i="13"/>
  <c r="H2600" i="13"/>
  <c r="H2599" i="13"/>
  <c r="H2598" i="13"/>
  <c r="H2597" i="13"/>
  <c r="H2596" i="13"/>
  <c r="H2595" i="13"/>
  <c r="H2594" i="13"/>
  <c r="H2593" i="13"/>
  <c r="H2592" i="13"/>
  <c r="H2591" i="13"/>
  <c r="H2590" i="13"/>
  <c r="H2589" i="13"/>
  <c r="H2588" i="13"/>
  <c r="H2587" i="13"/>
  <c r="H2586" i="13"/>
  <c r="H2585" i="13"/>
  <c r="H2584" i="13"/>
  <c r="H2583" i="13"/>
  <c r="H2582" i="13"/>
  <c r="H2581" i="13"/>
  <c r="H2580" i="13"/>
  <c r="H2579" i="13"/>
  <c r="H2578" i="13"/>
  <c r="H2577" i="13"/>
  <c r="H2576" i="13"/>
  <c r="H2575" i="13"/>
  <c r="H2574" i="13"/>
  <c r="H2573" i="13"/>
  <c r="H2572" i="13"/>
  <c r="H2571" i="13"/>
  <c r="H2570" i="13"/>
  <c r="H2569" i="13"/>
  <c r="H2568" i="13"/>
  <c r="H2567" i="13"/>
  <c r="H2566" i="13"/>
  <c r="H2565" i="13"/>
  <c r="H2564" i="13"/>
  <c r="H2563" i="13"/>
  <c r="H2562" i="13"/>
  <c r="H2561" i="13"/>
  <c r="H2560" i="13"/>
  <c r="H2559" i="13"/>
  <c r="H2558" i="13"/>
  <c r="H2557" i="13"/>
  <c r="H2556" i="13"/>
  <c r="H2555" i="13"/>
  <c r="H2554" i="13"/>
  <c r="H2553" i="13"/>
  <c r="H2552" i="13"/>
  <c r="H2551" i="13"/>
  <c r="H2550" i="13"/>
  <c r="H2549" i="13"/>
  <c r="H2548" i="13"/>
  <c r="H2547" i="13"/>
  <c r="H2546" i="13"/>
  <c r="H2545" i="13"/>
  <c r="H2544" i="13"/>
  <c r="H2543" i="13"/>
  <c r="H2542" i="13"/>
  <c r="H2541" i="13"/>
  <c r="H2540" i="13"/>
  <c r="H2539" i="13"/>
  <c r="H2538" i="13"/>
  <c r="H2537" i="13"/>
  <c r="H2536" i="13"/>
  <c r="H2535" i="13"/>
  <c r="H2534" i="13"/>
  <c r="H2533" i="13"/>
  <c r="H2532" i="13"/>
  <c r="H2531" i="13"/>
  <c r="H2530" i="13"/>
  <c r="H2529" i="13"/>
  <c r="H2528" i="13"/>
  <c r="H2527" i="13"/>
  <c r="H2526" i="13"/>
  <c r="H2525" i="13"/>
  <c r="H2524" i="13"/>
  <c r="H2523" i="13"/>
  <c r="H2522" i="13"/>
  <c r="H2521" i="13"/>
  <c r="H2520" i="13"/>
  <c r="H2519" i="13"/>
  <c r="H2518" i="13"/>
  <c r="H2517" i="13"/>
  <c r="H2516" i="13"/>
  <c r="H2515" i="13"/>
  <c r="H2514" i="13"/>
  <c r="H2513" i="13"/>
  <c r="H2512" i="13"/>
  <c r="H2511" i="13"/>
  <c r="H2510" i="13"/>
  <c r="H2509" i="13"/>
  <c r="H2508" i="13"/>
  <c r="H2507" i="13"/>
  <c r="H2506" i="13"/>
  <c r="H2505" i="13"/>
  <c r="H2504" i="13"/>
  <c r="H2503" i="13"/>
  <c r="H2502" i="13"/>
  <c r="H2501" i="13"/>
  <c r="H2500" i="13"/>
  <c r="H2499" i="13"/>
  <c r="H2498" i="13"/>
  <c r="H2497" i="13"/>
  <c r="H2496" i="13"/>
  <c r="H2495" i="13"/>
  <c r="H2494" i="13"/>
  <c r="H2493" i="13"/>
  <c r="H2492" i="13"/>
  <c r="H2491" i="13"/>
  <c r="H2490" i="13"/>
  <c r="H2489" i="13"/>
  <c r="H2488" i="13"/>
  <c r="H2487" i="13"/>
  <c r="H2486" i="13"/>
  <c r="H2485" i="13"/>
  <c r="H2484" i="13"/>
  <c r="H2483" i="13"/>
  <c r="H2482" i="13"/>
  <c r="H2481" i="13"/>
  <c r="H2480" i="13"/>
  <c r="H2479" i="13"/>
  <c r="H2478" i="13"/>
  <c r="H2477" i="13"/>
  <c r="H2476" i="13"/>
  <c r="H2475" i="13"/>
  <c r="H2474" i="13"/>
  <c r="H2473" i="13"/>
  <c r="H2472" i="13"/>
  <c r="H2471" i="13"/>
  <c r="H2470" i="13"/>
  <c r="H2469" i="13"/>
  <c r="H2468" i="13"/>
  <c r="H2467" i="13"/>
  <c r="H2466" i="13"/>
  <c r="H2465" i="13"/>
  <c r="H2464" i="13"/>
  <c r="H2463" i="13"/>
  <c r="H2462" i="13"/>
  <c r="H2461" i="13"/>
  <c r="H2460" i="13"/>
  <c r="H2459" i="13"/>
  <c r="H2458" i="13"/>
  <c r="H2457" i="13"/>
  <c r="H2456" i="13"/>
  <c r="H2455" i="13"/>
  <c r="H2454" i="13"/>
  <c r="H2453" i="13"/>
  <c r="H2452" i="13"/>
  <c r="H2451" i="13"/>
  <c r="H2450" i="13"/>
  <c r="H2449" i="13"/>
  <c r="H2448" i="13"/>
  <c r="H2447" i="13"/>
  <c r="H2446" i="13"/>
  <c r="H2445" i="13"/>
  <c r="H2444" i="13"/>
  <c r="H2443" i="13"/>
  <c r="H2442" i="13"/>
  <c r="H2441" i="13"/>
  <c r="H2440" i="13"/>
  <c r="H2439" i="13"/>
  <c r="H2438" i="13"/>
  <c r="H2437" i="13"/>
  <c r="H2436" i="13"/>
  <c r="H2435" i="13"/>
  <c r="H2434" i="13"/>
  <c r="H2433" i="13"/>
  <c r="H2432" i="13"/>
  <c r="H2431" i="13"/>
  <c r="H2430" i="13"/>
  <c r="H2429" i="13"/>
  <c r="H2428" i="13"/>
  <c r="H2427" i="13"/>
  <c r="H2426" i="13"/>
  <c r="H2425" i="13"/>
  <c r="H2424" i="13"/>
  <c r="H2423" i="13"/>
  <c r="H2422" i="13"/>
  <c r="H2421" i="13"/>
  <c r="H2420" i="13"/>
  <c r="H2419" i="13"/>
  <c r="H2418" i="13"/>
  <c r="H2417" i="13"/>
  <c r="H2416" i="13"/>
  <c r="H2415" i="13"/>
  <c r="H2414" i="13"/>
  <c r="H2413" i="13"/>
  <c r="H2412" i="13"/>
  <c r="H2411" i="13"/>
  <c r="H2410" i="13"/>
  <c r="H2409" i="13"/>
  <c r="H2408" i="13"/>
  <c r="H2407" i="13"/>
  <c r="H2406" i="13"/>
  <c r="H2405" i="13"/>
  <c r="H2404" i="13"/>
  <c r="H2403" i="13"/>
  <c r="H2402" i="13"/>
  <c r="H2401" i="13"/>
  <c r="H2400" i="13"/>
  <c r="H2399" i="13"/>
  <c r="H2398" i="13"/>
  <c r="H2397" i="13"/>
  <c r="H2396" i="13"/>
  <c r="H2395" i="13"/>
  <c r="H2394" i="13"/>
  <c r="H2393" i="13"/>
  <c r="H2392" i="13"/>
  <c r="H2391" i="13"/>
  <c r="H2390" i="13"/>
  <c r="H2389" i="13"/>
  <c r="H2388" i="13"/>
  <c r="H2387" i="13"/>
  <c r="H2386" i="13"/>
  <c r="H2385" i="13"/>
  <c r="H2384" i="13"/>
  <c r="H2383" i="13"/>
  <c r="H2382" i="13"/>
  <c r="H2381" i="13"/>
  <c r="H2380" i="13"/>
  <c r="H2379" i="13"/>
  <c r="H2378" i="13"/>
  <c r="H2377" i="13"/>
  <c r="H2376" i="13"/>
  <c r="H2375" i="13"/>
  <c r="H2374" i="13"/>
  <c r="H2373" i="13"/>
  <c r="H2372" i="13"/>
  <c r="H2371" i="13"/>
  <c r="H2370" i="13"/>
  <c r="H2369" i="13"/>
  <c r="H2368" i="13"/>
  <c r="H2367" i="13"/>
  <c r="H2366" i="13"/>
  <c r="H2365" i="13"/>
  <c r="H2364" i="13"/>
  <c r="H2363" i="13"/>
  <c r="H2362" i="13"/>
  <c r="H2361" i="13"/>
  <c r="H2360" i="13"/>
  <c r="H2359" i="13"/>
  <c r="H2358" i="13"/>
  <c r="H2357" i="13"/>
  <c r="H2356" i="13"/>
  <c r="H2355" i="13"/>
  <c r="H2354" i="13"/>
  <c r="H2353" i="13"/>
  <c r="H2352" i="13"/>
  <c r="H2351" i="13"/>
  <c r="H2350" i="13"/>
  <c r="H2349" i="13"/>
  <c r="H2348" i="13"/>
  <c r="H2347" i="13"/>
  <c r="H2346" i="13"/>
  <c r="H2345" i="13"/>
  <c r="H2344" i="13"/>
  <c r="H2343" i="13"/>
  <c r="H2342" i="13"/>
  <c r="H2341" i="13"/>
  <c r="H2340" i="13"/>
  <c r="H2339" i="13"/>
  <c r="H2338" i="13"/>
  <c r="H2337" i="13"/>
  <c r="H2336" i="13"/>
  <c r="H2335" i="13"/>
  <c r="H2334" i="13"/>
  <c r="H2333" i="13"/>
  <c r="H2332" i="13"/>
  <c r="H2331" i="13"/>
  <c r="H2330" i="13"/>
  <c r="H2329" i="13"/>
  <c r="H2328" i="13"/>
  <c r="H2327" i="13"/>
  <c r="H2326" i="13"/>
  <c r="H2325" i="13"/>
  <c r="H2324" i="13"/>
  <c r="H2323" i="13"/>
  <c r="H2322" i="13"/>
  <c r="H2321" i="13"/>
  <c r="H2320" i="13"/>
  <c r="H2319" i="13"/>
  <c r="H2318" i="13"/>
  <c r="H2317" i="13"/>
  <c r="H2316" i="13"/>
  <c r="H2315" i="13"/>
  <c r="H2314" i="13"/>
  <c r="H2313" i="13"/>
  <c r="H2312" i="13"/>
  <c r="H2311" i="13"/>
  <c r="H2310" i="13"/>
  <c r="H2309" i="13"/>
  <c r="H2308" i="13"/>
  <c r="H2307" i="13"/>
  <c r="H2306" i="13"/>
  <c r="H2305" i="13"/>
  <c r="H2304" i="13"/>
  <c r="H2303" i="13"/>
  <c r="H2302" i="13"/>
  <c r="H2301" i="13"/>
  <c r="H2300" i="13"/>
  <c r="H2299" i="13"/>
  <c r="H2298" i="13"/>
  <c r="H2297" i="13"/>
  <c r="H2296" i="13"/>
  <c r="H2295" i="13"/>
  <c r="H2294" i="13"/>
  <c r="H2293" i="13"/>
  <c r="H2292" i="13"/>
  <c r="H2291" i="13"/>
  <c r="H2290" i="13"/>
  <c r="H2289" i="13"/>
  <c r="H2288" i="13"/>
  <c r="H2287" i="13"/>
  <c r="H2286" i="13"/>
  <c r="H2285" i="13"/>
  <c r="H2284" i="13"/>
  <c r="H2283" i="13"/>
  <c r="H2282" i="13"/>
  <c r="H2281" i="13"/>
  <c r="H2280" i="13"/>
  <c r="H2279" i="13"/>
  <c r="H2278" i="13"/>
  <c r="H2277" i="13"/>
  <c r="H2276" i="13"/>
  <c r="H2275" i="13"/>
  <c r="H2274" i="13"/>
  <c r="H2273" i="13"/>
  <c r="H2272" i="13"/>
  <c r="H2271" i="13"/>
  <c r="H2270" i="13"/>
  <c r="H2269" i="13"/>
  <c r="H2268" i="13"/>
  <c r="H2267" i="13"/>
  <c r="H2266" i="13"/>
  <c r="H2265" i="13"/>
  <c r="H2264" i="13"/>
  <c r="H2263" i="13"/>
  <c r="H2262" i="13"/>
  <c r="H2261" i="13"/>
  <c r="H2260" i="13"/>
  <c r="H2259" i="13"/>
  <c r="H2258" i="13"/>
  <c r="H2257" i="13"/>
  <c r="H2256" i="13"/>
  <c r="H2255" i="13"/>
  <c r="H2254" i="13"/>
  <c r="H2253" i="13"/>
  <c r="H2252" i="13"/>
  <c r="H2251" i="13"/>
  <c r="H2250" i="13"/>
  <c r="H2249" i="13"/>
  <c r="H2248" i="13"/>
  <c r="H2247" i="13"/>
  <c r="H2246" i="13"/>
  <c r="H2245" i="13"/>
  <c r="H2244" i="13"/>
  <c r="H2243" i="13"/>
  <c r="H2242" i="13"/>
  <c r="H2241" i="13"/>
  <c r="H2240" i="13"/>
  <c r="H2239" i="13"/>
  <c r="H2238" i="13"/>
  <c r="H2237" i="13"/>
  <c r="H2236" i="13"/>
  <c r="H2235" i="13"/>
  <c r="H2234" i="13"/>
  <c r="H2233" i="13"/>
  <c r="H2232" i="13"/>
  <c r="H2231" i="13"/>
  <c r="H2230" i="13"/>
  <c r="H2229" i="13"/>
  <c r="H2228" i="13"/>
  <c r="H2227" i="13"/>
  <c r="H2226" i="13"/>
  <c r="H2225" i="13"/>
  <c r="H2224" i="13"/>
  <c r="H2223" i="13"/>
  <c r="H2222" i="13"/>
  <c r="H2221" i="13"/>
  <c r="H2220" i="13"/>
  <c r="H2219" i="13"/>
  <c r="H2218" i="13"/>
  <c r="H2217" i="13"/>
  <c r="H2216" i="13"/>
  <c r="H2215" i="13"/>
  <c r="H2214" i="13"/>
  <c r="H2213" i="13"/>
  <c r="H2212" i="13"/>
  <c r="H2211" i="13"/>
  <c r="H2210" i="13"/>
  <c r="H2209" i="13"/>
  <c r="H2208" i="13"/>
  <c r="H2207" i="13"/>
  <c r="H2206" i="13"/>
  <c r="H2205" i="13"/>
  <c r="H2204" i="13"/>
  <c r="H2203" i="13"/>
  <c r="H2202" i="13"/>
  <c r="H2201" i="13"/>
  <c r="H2200" i="13"/>
  <c r="H2199" i="13"/>
  <c r="H2198" i="13"/>
  <c r="H2197" i="13"/>
  <c r="H2196" i="13"/>
  <c r="H2195" i="13"/>
  <c r="H2194" i="13"/>
  <c r="H2193" i="13"/>
  <c r="H2192" i="13"/>
  <c r="H2191" i="13"/>
  <c r="H2190" i="13"/>
  <c r="H2189" i="13"/>
  <c r="H2188" i="13"/>
  <c r="H2187" i="13"/>
  <c r="H2186" i="13"/>
  <c r="H2185" i="13"/>
  <c r="H2184" i="13"/>
  <c r="H2183" i="13"/>
  <c r="H2182" i="13"/>
  <c r="H2181" i="13"/>
  <c r="H2180" i="13"/>
  <c r="H2179" i="13"/>
  <c r="H2178" i="13"/>
  <c r="H2177" i="13"/>
  <c r="H2176" i="13"/>
  <c r="H2175" i="13"/>
  <c r="H2174" i="13"/>
  <c r="H2173" i="13"/>
  <c r="H2172" i="13"/>
  <c r="H2171" i="13"/>
  <c r="H2170" i="13"/>
  <c r="H2169" i="13"/>
  <c r="H2168" i="13"/>
  <c r="H2167" i="13"/>
  <c r="H2166" i="13"/>
  <c r="H2165" i="13"/>
  <c r="H2164" i="13"/>
  <c r="H2163" i="13"/>
  <c r="H2162" i="13"/>
  <c r="H2161" i="13"/>
  <c r="H2160" i="13"/>
  <c r="H2159" i="13"/>
  <c r="H2158" i="13"/>
  <c r="H2157" i="13"/>
  <c r="H2156" i="13"/>
  <c r="H2155" i="13"/>
  <c r="H2154" i="13"/>
  <c r="H2153" i="13"/>
  <c r="H2152" i="13"/>
  <c r="H2151" i="13"/>
  <c r="H2150" i="13"/>
  <c r="H2149" i="13"/>
  <c r="H2148" i="13"/>
  <c r="H2147" i="13"/>
  <c r="H2146" i="13"/>
  <c r="H2145" i="13"/>
  <c r="H2144" i="13"/>
  <c r="H2143" i="13"/>
  <c r="H2142" i="13"/>
  <c r="H2141" i="13"/>
  <c r="H2140" i="13"/>
  <c r="H2139" i="13"/>
  <c r="H2138" i="13"/>
  <c r="H2137" i="13"/>
  <c r="H2136" i="13"/>
  <c r="H2135" i="13"/>
  <c r="H2134" i="13"/>
  <c r="H2133" i="13"/>
  <c r="H2132" i="13"/>
  <c r="H2131" i="13"/>
  <c r="H2130" i="13"/>
  <c r="H2129" i="13"/>
  <c r="H2128" i="13"/>
  <c r="H2127" i="13"/>
  <c r="H2126" i="13"/>
  <c r="H2125" i="13"/>
  <c r="H2124" i="13"/>
  <c r="H2123" i="13"/>
  <c r="H2122" i="13"/>
  <c r="H2121" i="13"/>
  <c r="H2120" i="13"/>
  <c r="H2119" i="13"/>
  <c r="H2118" i="13"/>
  <c r="H2117" i="13"/>
  <c r="H2116" i="13"/>
  <c r="H2115" i="13"/>
  <c r="H2114" i="13"/>
  <c r="H2113" i="13"/>
  <c r="H2112" i="13"/>
  <c r="H2111" i="13"/>
  <c r="H2110" i="13"/>
  <c r="H2109" i="13"/>
  <c r="H2108" i="13"/>
  <c r="H2107" i="13"/>
  <c r="H2106" i="13"/>
  <c r="H2105" i="13"/>
  <c r="H2104" i="13"/>
  <c r="H2103" i="13"/>
  <c r="H2102" i="13"/>
  <c r="H2101" i="13"/>
  <c r="H2100" i="13"/>
  <c r="H2099" i="13"/>
  <c r="H2098" i="13"/>
  <c r="H2097" i="13"/>
  <c r="H2096" i="13"/>
  <c r="H2095" i="13"/>
  <c r="H2094" i="13"/>
  <c r="H2093" i="13"/>
  <c r="H2092" i="13"/>
  <c r="H2091" i="13"/>
  <c r="H2090" i="13"/>
  <c r="H2089" i="13"/>
  <c r="H2088" i="13"/>
  <c r="H2087" i="13"/>
  <c r="H2086" i="13"/>
  <c r="H2085" i="13"/>
  <c r="H2084" i="13"/>
  <c r="H2083" i="13"/>
  <c r="H2082" i="13"/>
  <c r="H2081" i="13"/>
  <c r="H2080" i="13"/>
  <c r="H2079" i="13"/>
  <c r="H2078" i="13"/>
  <c r="H2077" i="13"/>
  <c r="H2076" i="13"/>
  <c r="H2075" i="13"/>
  <c r="H2074" i="13"/>
  <c r="H2073" i="13"/>
  <c r="H2072" i="13"/>
  <c r="H2071" i="13"/>
  <c r="H2070" i="13"/>
  <c r="H2069" i="13"/>
  <c r="H2068" i="13"/>
  <c r="H2067" i="13"/>
  <c r="H2066" i="13"/>
  <c r="H2065" i="13"/>
  <c r="H2064" i="13"/>
  <c r="H2063" i="13"/>
  <c r="H2062" i="13"/>
  <c r="H2061" i="13"/>
  <c r="H2060" i="13"/>
  <c r="H2059" i="13"/>
  <c r="H2058" i="13"/>
  <c r="H2057" i="13"/>
  <c r="H2056" i="13"/>
  <c r="H2055" i="13"/>
  <c r="H2054" i="13"/>
  <c r="H2053" i="13"/>
  <c r="H2052" i="13"/>
  <c r="H2051" i="13"/>
  <c r="H2050" i="13"/>
  <c r="H2049" i="13"/>
  <c r="H2048" i="13"/>
  <c r="H2047" i="13"/>
  <c r="H2046" i="13"/>
  <c r="H2045" i="13"/>
  <c r="H2044" i="13"/>
  <c r="H2043" i="13"/>
  <c r="H2042" i="13"/>
  <c r="H2041" i="13"/>
  <c r="H2040" i="13"/>
  <c r="H2039" i="13"/>
  <c r="H2038" i="13"/>
  <c r="H2037" i="13"/>
  <c r="H2036" i="13"/>
  <c r="H2035" i="13"/>
  <c r="H2034" i="13"/>
  <c r="H2033" i="13"/>
  <c r="H2032" i="13"/>
  <c r="H2031" i="13"/>
  <c r="H2030" i="13"/>
  <c r="H2029" i="13"/>
  <c r="H2028" i="13"/>
  <c r="H2027" i="13"/>
  <c r="H2026" i="13"/>
  <c r="H2025" i="13"/>
  <c r="H2024" i="13"/>
  <c r="H2023" i="13"/>
  <c r="H2022" i="13"/>
  <c r="H2021" i="13"/>
  <c r="H2020" i="13"/>
  <c r="H2019" i="13"/>
  <c r="H2018" i="13"/>
  <c r="H2017" i="13"/>
  <c r="H2016" i="13"/>
  <c r="H2015" i="13"/>
  <c r="H2014" i="13"/>
  <c r="H2013" i="13"/>
  <c r="H2012" i="13"/>
  <c r="H2011" i="13"/>
  <c r="H2010" i="13"/>
  <c r="H2009" i="13"/>
  <c r="H2008" i="13"/>
  <c r="H2007" i="13"/>
  <c r="H2006" i="13"/>
  <c r="H2005" i="13"/>
  <c r="H2004" i="13"/>
  <c r="H2003" i="13"/>
  <c r="H2002" i="13"/>
  <c r="H2001" i="13"/>
  <c r="H2000" i="13"/>
  <c r="H1999" i="13"/>
  <c r="H1998" i="13"/>
  <c r="H1997" i="13"/>
  <c r="H1996" i="13"/>
  <c r="H1995" i="13"/>
  <c r="H1994" i="13"/>
  <c r="H1993" i="13"/>
  <c r="H1992" i="13"/>
  <c r="H1991" i="13"/>
  <c r="H1990" i="13"/>
  <c r="H1989" i="13"/>
  <c r="H1988" i="13"/>
  <c r="H1987" i="13"/>
  <c r="H1986" i="13"/>
  <c r="H1985" i="13"/>
  <c r="H1984" i="13"/>
  <c r="H1983" i="13"/>
  <c r="H1982" i="13"/>
  <c r="H1981" i="13"/>
  <c r="H1980" i="13"/>
  <c r="H1979" i="13"/>
  <c r="H1978" i="13"/>
  <c r="H1977" i="13"/>
  <c r="H1976" i="13"/>
  <c r="H1975" i="13"/>
  <c r="H1974" i="13"/>
  <c r="H1973" i="13"/>
  <c r="H1972" i="13"/>
  <c r="H1971" i="13"/>
  <c r="H1970" i="13"/>
  <c r="H1969" i="13"/>
  <c r="H1968" i="13"/>
  <c r="H1967" i="13"/>
  <c r="H1966" i="13"/>
  <c r="H1965" i="13"/>
  <c r="H1964" i="13"/>
  <c r="H1963" i="13"/>
  <c r="H1962" i="13"/>
  <c r="H1961" i="13"/>
  <c r="H1960" i="13"/>
  <c r="H1959" i="13"/>
  <c r="H1958" i="13"/>
  <c r="H1957" i="13"/>
  <c r="H1956" i="13"/>
  <c r="H1955" i="13"/>
  <c r="H1954" i="13"/>
  <c r="H1953" i="13"/>
  <c r="H1952" i="13"/>
  <c r="H1951" i="13"/>
  <c r="H1950" i="13"/>
  <c r="H1949" i="13"/>
  <c r="H1948" i="13"/>
  <c r="H1947" i="13"/>
  <c r="H1946" i="13"/>
  <c r="H1945" i="13"/>
  <c r="H1944" i="13"/>
  <c r="H1943" i="13"/>
  <c r="H1942" i="13"/>
  <c r="H1941" i="13"/>
  <c r="H1940" i="13"/>
  <c r="H1939" i="13"/>
  <c r="H1938" i="13"/>
  <c r="H1937" i="13"/>
  <c r="H1936" i="13"/>
  <c r="H1935" i="13"/>
  <c r="H1934" i="13"/>
  <c r="H1933" i="13"/>
  <c r="H1932" i="13"/>
  <c r="H1931" i="13"/>
  <c r="H1930" i="13"/>
  <c r="H1929" i="13"/>
  <c r="H1928" i="13"/>
  <c r="H1927" i="13"/>
  <c r="H1926" i="13"/>
  <c r="H1925" i="13"/>
  <c r="H1924" i="13"/>
  <c r="H1923" i="13"/>
  <c r="H1922" i="13"/>
  <c r="H1921" i="13"/>
  <c r="H1920" i="13"/>
  <c r="H1919" i="13"/>
  <c r="H1918" i="13"/>
  <c r="H1917" i="13"/>
  <c r="H1916" i="13"/>
  <c r="H1915" i="13"/>
  <c r="H1914" i="13"/>
  <c r="H1913" i="13"/>
  <c r="H1912" i="13"/>
  <c r="H1911" i="13"/>
  <c r="H1910" i="13"/>
  <c r="H1909" i="13"/>
  <c r="H1908" i="13"/>
  <c r="H1907" i="13"/>
  <c r="H1906" i="13"/>
  <c r="H1905" i="13"/>
  <c r="H1904" i="13"/>
  <c r="H1903" i="13"/>
  <c r="H1902" i="13"/>
  <c r="H1901" i="13"/>
  <c r="H1900" i="13"/>
  <c r="H1899" i="13"/>
  <c r="H1898" i="13"/>
  <c r="H1897" i="13"/>
  <c r="H1896" i="13"/>
  <c r="H1895" i="13"/>
  <c r="H1894" i="13"/>
  <c r="H1893" i="13"/>
  <c r="H1892" i="13"/>
  <c r="H1891" i="13"/>
  <c r="H1890" i="13"/>
  <c r="H1889" i="13"/>
  <c r="H1888" i="13"/>
  <c r="H1887" i="13"/>
  <c r="H1886" i="13"/>
  <c r="H1885" i="13"/>
  <c r="H1884" i="13"/>
  <c r="H1883" i="13"/>
  <c r="H1882" i="13"/>
  <c r="H1881" i="13"/>
  <c r="H1880" i="13"/>
  <c r="H1879" i="13"/>
  <c r="H1878" i="13"/>
  <c r="H1877" i="13"/>
  <c r="H1876" i="13"/>
  <c r="H1875" i="13"/>
  <c r="H1874" i="13"/>
  <c r="H1873" i="13"/>
  <c r="H1872" i="13"/>
  <c r="H1871" i="13"/>
  <c r="H1870" i="13"/>
  <c r="H1869" i="13"/>
  <c r="H1868" i="13"/>
  <c r="H1867" i="13"/>
  <c r="H1866" i="13"/>
  <c r="H1865" i="13"/>
  <c r="H1864" i="13"/>
  <c r="H1863" i="13"/>
  <c r="H1862" i="13"/>
  <c r="H1861" i="13"/>
  <c r="H1860" i="13"/>
  <c r="H1859" i="13"/>
  <c r="H1858" i="13"/>
  <c r="H1857" i="13"/>
  <c r="H1856" i="13"/>
  <c r="H1855" i="13"/>
  <c r="H1854" i="13"/>
  <c r="H1853" i="13"/>
  <c r="H1852" i="13"/>
  <c r="H1851" i="13"/>
  <c r="H1850" i="13"/>
  <c r="H1849" i="13"/>
  <c r="H1848" i="13"/>
  <c r="H1847" i="13"/>
  <c r="H1846" i="13"/>
  <c r="H1845" i="13"/>
  <c r="H1844" i="13"/>
  <c r="H1843" i="13"/>
  <c r="H1842" i="13"/>
  <c r="H1841" i="13"/>
  <c r="H1840" i="13"/>
  <c r="H1839" i="13"/>
  <c r="H1838" i="13"/>
  <c r="H1837" i="13"/>
  <c r="H1836" i="13"/>
  <c r="H1835" i="13"/>
  <c r="H1834" i="13"/>
  <c r="H1833" i="13"/>
  <c r="H1832" i="13"/>
  <c r="H1831" i="13"/>
  <c r="H1830" i="13"/>
  <c r="H1829" i="13"/>
  <c r="H1828" i="13"/>
  <c r="H1827" i="13"/>
  <c r="H1826" i="13"/>
  <c r="H1825" i="13"/>
  <c r="H1824" i="13"/>
  <c r="H1823" i="13"/>
  <c r="H1822" i="13"/>
  <c r="H1821" i="13"/>
  <c r="H1820" i="13"/>
  <c r="H1819" i="13"/>
  <c r="H1818" i="13"/>
  <c r="H1817" i="13"/>
  <c r="H1816" i="13"/>
  <c r="H1815" i="13"/>
  <c r="H1814" i="13"/>
  <c r="H1813" i="13"/>
  <c r="H1812" i="13"/>
  <c r="H1811" i="13"/>
  <c r="H1810" i="13"/>
  <c r="H1809" i="13"/>
  <c r="H1808" i="13"/>
  <c r="H1807" i="13"/>
  <c r="H1806" i="13"/>
  <c r="H1805" i="13"/>
  <c r="H1804" i="13"/>
  <c r="H1803" i="13"/>
  <c r="H1802" i="13"/>
  <c r="H1801" i="13"/>
  <c r="H1800" i="13"/>
  <c r="H1799" i="13"/>
  <c r="H1798" i="13"/>
  <c r="H1797" i="13"/>
  <c r="H1796" i="13"/>
  <c r="H1795" i="13"/>
  <c r="H1794" i="13"/>
  <c r="H1793" i="13"/>
  <c r="H1792" i="13"/>
  <c r="H1791" i="13"/>
  <c r="H1790" i="13"/>
  <c r="H1789" i="13"/>
  <c r="H1788" i="13"/>
  <c r="H1787" i="13"/>
  <c r="H1786" i="13"/>
  <c r="H1785" i="13"/>
  <c r="H1784" i="13"/>
  <c r="H1783" i="13"/>
  <c r="H1782" i="13"/>
  <c r="H1781" i="13"/>
  <c r="H1780" i="13"/>
  <c r="H1779" i="13"/>
  <c r="H1778" i="13"/>
  <c r="H1777" i="13"/>
  <c r="H1776" i="13"/>
  <c r="H1775" i="13"/>
  <c r="H1774" i="13"/>
  <c r="H1773" i="13"/>
  <c r="H1772" i="13"/>
  <c r="H1771" i="13"/>
  <c r="H1770" i="13"/>
  <c r="H1769" i="13"/>
  <c r="H1768" i="13"/>
  <c r="H1767" i="13"/>
  <c r="H1766" i="13"/>
  <c r="H1765" i="13"/>
  <c r="H1764" i="13"/>
  <c r="H1763" i="13"/>
  <c r="H1762" i="13"/>
  <c r="H1761" i="13"/>
  <c r="H1760" i="13"/>
  <c r="H1759" i="13"/>
  <c r="H1758" i="13"/>
  <c r="H1757" i="13"/>
  <c r="H1756" i="13"/>
  <c r="H1755" i="13"/>
  <c r="H1754" i="13"/>
  <c r="H1753" i="13"/>
  <c r="H1752" i="13"/>
  <c r="H1751" i="13"/>
  <c r="H1750" i="13"/>
  <c r="H1749" i="13"/>
  <c r="H1748" i="13"/>
  <c r="H1747" i="13"/>
  <c r="H1746" i="13"/>
  <c r="H1745" i="13"/>
  <c r="H1744" i="13"/>
  <c r="H1743" i="13"/>
  <c r="H1742" i="13"/>
  <c r="H1741" i="13"/>
  <c r="H1740" i="13"/>
  <c r="H1739" i="13"/>
  <c r="H1738" i="13"/>
  <c r="H1737" i="13"/>
  <c r="H1736" i="13"/>
  <c r="H1735" i="13"/>
  <c r="H1734" i="13"/>
  <c r="H1733" i="13"/>
  <c r="H1732" i="13"/>
  <c r="H1731" i="13"/>
  <c r="H1730" i="13"/>
  <c r="H1729" i="13"/>
  <c r="H1728" i="13"/>
  <c r="H1727" i="13"/>
  <c r="H1726" i="13"/>
  <c r="H1725" i="13"/>
  <c r="H1724" i="13"/>
  <c r="H1723" i="13"/>
  <c r="H1722" i="13"/>
  <c r="H1721" i="13"/>
  <c r="H1720" i="13"/>
  <c r="H1719" i="13"/>
  <c r="H1718" i="13"/>
  <c r="H1717" i="13"/>
  <c r="H1716" i="13"/>
  <c r="H1715" i="13"/>
  <c r="H1714" i="13"/>
  <c r="H1713" i="13"/>
  <c r="H1712" i="13"/>
  <c r="H1711" i="13"/>
  <c r="H1710" i="13"/>
  <c r="H1709" i="13"/>
  <c r="H1708" i="13"/>
  <c r="H1707" i="13"/>
  <c r="H1706" i="13"/>
  <c r="H1705" i="13"/>
  <c r="H1704" i="13"/>
  <c r="H1703" i="13"/>
  <c r="H1702" i="13"/>
  <c r="H1701" i="13"/>
  <c r="H1700" i="13"/>
  <c r="H1699" i="13"/>
  <c r="H1698" i="13"/>
  <c r="H1697" i="13"/>
  <c r="H1696" i="13"/>
  <c r="H1695" i="13"/>
  <c r="H1694" i="13"/>
  <c r="H1693" i="13"/>
  <c r="H1692" i="13"/>
  <c r="H1691" i="13"/>
  <c r="H1690" i="13"/>
  <c r="H1689" i="13"/>
  <c r="H1688" i="13"/>
  <c r="H1687" i="13"/>
  <c r="H1686" i="13"/>
  <c r="H1685" i="13"/>
  <c r="H1684" i="13"/>
  <c r="H1683" i="13"/>
  <c r="H1682" i="13"/>
  <c r="H1681" i="13"/>
  <c r="H1680" i="13"/>
  <c r="H1679" i="13"/>
  <c r="H1678" i="13"/>
  <c r="H1677" i="13"/>
  <c r="H1676" i="13"/>
  <c r="H1675" i="13"/>
  <c r="H1674" i="13"/>
  <c r="H1673" i="13"/>
  <c r="H1672" i="13"/>
  <c r="H1671" i="13"/>
  <c r="H1670" i="13"/>
  <c r="H1669" i="13"/>
  <c r="H1668" i="13"/>
  <c r="H1667" i="13"/>
  <c r="H1666" i="13"/>
  <c r="H1665" i="13"/>
  <c r="H1664" i="13"/>
  <c r="H1663" i="13"/>
  <c r="H1662" i="13"/>
  <c r="H1661" i="13"/>
  <c r="H1660" i="13"/>
  <c r="H1659" i="13"/>
  <c r="H1658" i="13"/>
  <c r="H1657" i="13"/>
  <c r="H1656" i="13"/>
  <c r="H1655" i="13"/>
  <c r="H1654" i="13"/>
  <c r="H1653" i="13"/>
  <c r="H1652" i="13"/>
  <c r="H1651" i="13"/>
  <c r="H1650" i="13"/>
  <c r="H1649" i="13"/>
  <c r="H1648" i="13"/>
  <c r="H1647" i="13"/>
  <c r="H1646" i="13"/>
  <c r="H1645" i="13"/>
  <c r="H1644" i="13"/>
  <c r="H1643" i="13"/>
  <c r="H1642" i="13"/>
  <c r="H1641" i="13"/>
  <c r="H1640" i="13"/>
  <c r="H1639" i="13"/>
  <c r="H1638" i="13"/>
  <c r="H1637" i="13"/>
  <c r="H1636" i="13"/>
  <c r="H1635" i="13"/>
  <c r="H1634" i="13"/>
  <c r="H1633" i="13"/>
  <c r="H1632" i="13"/>
  <c r="H1631" i="13"/>
  <c r="H1630" i="13"/>
  <c r="H1629" i="13"/>
  <c r="H1628" i="13"/>
  <c r="H1627" i="13"/>
  <c r="H1626" i="13"/>
  <c r="H1625" i="13"/>
  <c r="H1624" i="13"/>
  <c r="H1623" i="13"/>
  <c r="H1622" i="13"/>
  <c r="H1621" i="13"/>
  <c r="H1620" i="13"/>
  <c r="H1619" i="13"/>
  <c r="H1618" i="13"/>
  <c r="H1617" i="13"/>
  <c r="H1616" i="13"/>
  <c r="H1615" i="13"/>
  <c r="H1614" i="13"/>
  <c r="H1613" i="13"/>
  <c r="H1612" i="13"/>
  <c r="H1611" i="13"/>
  <c r="H1610" i="13"/>
  <c r="H1609" i="13"/>
  <c r="H1608" i="13"/>
  <c r="H1607" i="13"/>
  <c r="H1606" i="13"/>
  <c r="H1605" i="13"/>
  <c r="H1604" i="13"/>
  <c r="H1603" i="13"/>
  <c r="H1602" i="13"/>
  <c r="H1601" i="13"/>
  <c r="H1600" i="13"/>
  <c r="H1599" i="13"/>
  <c r="H1598" i="13"/>
  <c r="H1597" i="13"/>
  <c r="H1596" i="13"/>
  <c r="H1595" i="13"/>
  <c r="H1594" i="13"/>
  <c r="H1593" i="13"/>
  <c r="H1592" i="13"/>
  <c r="H1591" i="13"/>
  <c r="H1590" i="13"/>
  <c r="H1589" i="13"/>
  <c r="H1588" i="13"/>
  <c r="H1587" i="13"/>
  <c r="H1586" i="13"/>
  <c r="H1585" i="13"/>
  <c r="H1584" i="13"/>
  <c r="H1583" i="13"/>
  <c r="H1582" i="13"/>
  <c r="H1581" i="13"/>
  <c r="H1580" i="13"/>
  <c r="H1579" i="13"/>
  <c r="H1578" i="13"/>
  <c r="H1577" i="13"/>
  <c r="H1576" i="13"/>
  <c r="H1575" i="13"/>
  <c r="H1574" i="13"/>
  <c r="H1573" i="13"/>
  <c r="H1572" i="13"/>
  <c r="H1571" i="13"/>
  <c r="H1570" i="13"/>
  <c r="H1569" i="13"/>
  <c r="H1568" i="13"/>
  <c r="H1567" i="13"/>
  <c r="H1566" i="13"/>
  <c r="H1565" i="13"/>
  <c r="H1564" i="13"/>
  <c r="H1563" i="13"/>
  <c r="H1562" i="13"/>
  <c r="H1561" i="13"/>
  <c r="H1560" i="13"/>
  <c r="H1559" i="13"/>
  <c r="H1558" i="13"/>
  <c r="H1557" i="13"/>
  <c r="H1556" i="13"/>
  <c r="H1555" i="13"/>
  <c r="H1554" i="13"/>
  <c r="H1553" i="13"/>
  <c r="H1552" i="13"/>
  <c r="H1551" i="13"/>
  <c r="H1550" i="13"/>
  <c r="H1549" i="13"/>
  <c r="H1548" i="13"/>
  <c r="H1547" i="13"/>
  <c r="H1546" i="13"/>
  <c r="H1545" i="13"/>
  <c r="H1544" i="13"/>
  <c r="H1543" i="13"/>
  <c r="H1542" i="13"/>
  <c r="H1541" i="13"/>
  <c r="H1540" i="13"/>
  <c r="H1539" i="13"/>
  <c r="H1538" i="13"/>
  <c r="H1537" i="13"/>
  <c r="H1536" i="13"/>
  <c r="H1535" i="13"/>
  <c r="H1534" i="13"/>
  <c r="H1533" i="13"/>
  <c r="H1532" i="13"/>
  <c r="H1531" i="13"/>
  <c r="H1530" i="13"/>
  <c r="H1529" i="13"/>
  <c r="H1528" i="13"/>
  <c r="H1527" i="13"/>
  <c r="H1526" i="13"/>
  <c r="H1525" i="13"/>
  <c r="H1524" i="13"/>
  <c r="H1523" i="13"/>
  <c r="H1522" i="13"/>
  <c r="H1521" i="13"/>
  <c r="H1520" i="13"/>
  <c r="H1519" i="13"/>
  <c r="H1518" i="13"/>
  <c r="H1517" i="13"/>
  <c r="H1516" i="13"/>
  <c r="H1515" i="13"/>
  <c r="H1514" i="13"/>
  <c r="H1513" i="13"/>
  <c r="H1512" i="13"/>
  <c r="H1511" i="13"/>
  <c r="H1510" i="13"/>
  <c r="H1509" i="13"/>
  <c r="H1508" i="13"/>
  <c r="H1507" i="13"/>
  <c r="H1506" i="13"/>
  <c r="H1505" i="13"/>
  <c r="H1504" i="13"/>
  <c r="H1503" i="13"/>
  <c r="H1502" i="13"/>
  <c r="H1501" i="13"/>
  <c r="H1500" i="13"/>
  <c r="H1499" i="13"/>
  <c r="H1498" i="13"/>
  <c r="H1497" i="13"/>
  <c r="H1496" i="13"/>
  <c r="H1495" i="13"/>
  <c r="H1494" i="13"/>
  <c r="H1493" i="13"/>
  <c r="H1492" i="13"/>
  <c r="H1491" i="13"/>
  <c r="H1490" i="13"/>
  <c r="H1489" i="13"/>
  <c r="H1488" i="13"/>
  <c r="H1487" i="13"/>
  <c r="H1486" i="13"/>
  <c r="H1485" i="13"/>
  <c r="H1484" i="13"/>
  <c r="H1483" i="13"/>
  <c r="H1482" i="13"/>
  <c r="H1481" i="13"/>
  <c r="H1480" i="13"/>
  <c r="H1479" i="13"/>
  <c r="H1478" i="13"/>
  <c r="H1477" i="13"/>
  <c r="H1476" i="13"/>
  <c r="H1475" i="13"/>
  <c r="H1474" i="13"/>
  <c r="H1473" i="13"/>
  <c r="H1472" i="13"/>
  <c r="H1471" i="13"/>
  <c r="H1470" i="13"/>
  <c r="H1469" i="13"/>
  <c r="H1468" i="13"/>
  <c r="H1467" i="13"/>
  <c r="H1466" i="13"/>
  <c r="H1465" i="13"/>
  <c r="H1464" i="13"/>
  <c r="H1463" i="13"/>
  <c r="H1462" i="13"/>
  <c r="H1461" i="13"/>
  <c r="H1460" i="13"/>
  <c r="H1459" i="13"/>
  <c r="H1458" i="13"/>
  <c r="H1457" i="13"/>
  <c r="H1456" i="13"/>
  <c r="H1455" i="13"/>
  <c r="H1454" i="13"/>
  <c r="H1453" i="13"/>
  <c r="H1452" i="13"/>
  <c r="H1451" i="13"/>
  <c r="H1450" i="13"/>
  <c r="H1449" i="13"/>
  <c r="H1448" i="13"/>
  <c r="H1447" i="13"/>
  <c r="H1446" i="13"/>
  <c r="H1445" i="13"/>
  <c r="H1444" i="13"/>
  <c r="H1443" i="13"/>
  <c r="H1442" i="13"/>
  <c r="H1441" i="13"/>
  <c r="H1440" i="13"/>
  <c r="H1439" i="13"/>
  <c r="H1438" i="13"/>
  <c r="H1437" i="13"/>
  <c r="H1436" i="13"/>
  <c r="H1435" i="13"/>
  <c r="H1434" i="13"/>
  <c r="H1433" i="13"/>
  <c r="H1432" i="13"/>
  <c r="H1431" i="13"/>
  <c r="H1430" i="13"/>
  <c r="H1429" i="13"/>
  <c r="H1428" i="13"/>
  <c r="H1427" i="13"/>
  <c r="H1426" i="13"/>
  <c r="H1425" i="13"/>
  <c r="H1424" i="13"/>
  <c r="H1423" i="13"/>
  <c r="H1422" i="13"/>
  <c r="H1421" i="13"/>
  <c r="H1420" i="13"/>
  <c r="H1419" i="13"/>
  <c r="H1418" i="13"/>
  <c r="H1417" i="13"/>
  <c r="H1416" i="13"/>
  <c r="H1415" i="13"/>
  <c r="H1414" i="13"/>
  <c r="H1413" i="13"/>
  <c r="H1412" i="13"/>
  <c r="H1411" i="13"/>
  <c r="H1410" i="13"/>
  <c r="H1409" i="13"/>
  <c r="H1408" i="13"/>
  <c r="H1407" i="13"/>
  <c r="H1406" i="13"/>
  <c r="H1405" i="13"/>
  <c r="H1404" i="13"/>
  <c r="H1403" i="13"/>
  <c r="H1402" i="13"/>
  <c r="H1401" i="13"/>
  <c r="H1400" i="13"/>
  <c r="H1399" i="13"/>
  <c r="H1398" i="13"/>
  <c r="H1397" i="13"/>
  <c r="H1396" i="13"/>
  <c r="H1395" i="13"/>
  <c r="H1394" i="13"/>
  <c r="H1393" i="13"/>
  <c r="H1392" i="13"/>
  <c r="H1391" i="13"/>
  <c r="H1390" i="13"/>
  <c r="H1389" i="13"/>
  <c r="H1388" i="13"/>
  <c r="H1387" i="13"/>
  <c r="H1386" i="13"/>
  <c r="H1385" i="13"/>
  <c r="H1384" i="13"/>
  <c r="H1383" i="13"/>
  <c r="H1382" i="13"/>
  <c r="H1381" i="13"/>
  <c r="H1380" i="13"/>
  <c r="H1379" i="13"/>
  <c r="H1378" i="13"/>
  <c r="H1377" i="13"/>
  <c r="H1376" i="13"/>
  <c r="H1375" i="13"/>
  <c r="H1374" i="13"/>
  <c r="H1373" i="13"/>
  <c r="H1372" i="13"/>
  <c r="H1371" i="13"/>
  <c r="H1370" i="13"/>
  <c r="H1369" i="13"/>
  <c r="H1368" i="13"/>
  <c r="H1367" i="13"/>
  <c r="H1366" i="13"/>
  <c r="H1365" i="13"/>
  <c r="H1364" i="13"/>
  <c r="H1363" i="13"/>
  <c r="H1362" i="13"/>
  <c r="H1361" i="13"/>
  <c r="H1360" i="13"/>
  <c r="H1359" i="13"/>
  <c r="H1358" i="13"/>
  <c r="H1357" i="13"/>
  <c r="H1356" i="13"/>
  <c r="H1355" i="13"/>
  <c r="H1354" i="13"/>
  <c r="H1353" i="13"/>
  <c r="H1352" i="13"/>
  <c r="H1351" i="13"/>
  <c r="H1350" i="13"/>
  <c r="H1349" i="13"/>
  <c r="H1348" i="13"/>
  <c r="H1347" i="13"/>
  <c r="H1346" i="13"/>
  <c r="H1345" i="13"/>
  <c r="H1344" i="13"/>
  <c r="H1343" i="13"/>
  <c r="H1342" i="13"/>
  <c r="H1341" i="13"/>
  <c r="H1340" i="13"/>
  <c r="H1339" i="13"/>
  <c r="H1338" i="13"/>
  <c r="H1337" i="13"/>
  <c r="H1336" i="13"/>
  <c r="H1335" i="13"/>
  <c r="H1334" i="13"/>
  <c r="H1333" i="13"/>
  <c r="H1332" i="13"/>
  <c r="H1331" i="13"/>
  <c r="H1330" i="13"/>
  <c r="H1329" i="13"/>
  <c r="H1328" i="13"/>
  <c r="H1327" i="13"/>
  <c r="H1326" i="13"/>
  <c r="H1325" i="13"/>
  <c r="H1324" i="13"/>
  <c r="H1323" i="13"/>
  <c r="H1322" i="13"/>
  <c r="H1321" i="13"/>
  <c r="H1320" i="13"/>
  <c r="H1319" i="13"/>
  <c r="H1318" i="13"/>
  <c r="H1317" i="13"/>
  <c r="H1316" i="13"/>
  <c r="H1315" i="13"/>
  <c r="H1314" i="13"/>
  <c r="H1313" i="13"/>
  <c r="H1312" i="13"/>
  <c r="H1311" i="13"/>
  <c r="H1310" i="13"/>
  <c r="H1309" i="13"/>
  <c r="H1308" i="13"/>
  <c r="H1307" i="13"/>
  <c r="H1306" i="13"/>
  <c r="H1305" i="13"/>
  <c r="H1304" i="13"/>
  <c r="H1303" i="13"/>
  <c r="H1302" i="13"/>
  <c r="H1301" i="13"/>
  <c r="H1300" i="13"/>
  <c r="H1299" i="13"/>
  <c r="H1298" i="13"/>
  <c r="H1297" i="13"/>
  <c r="H1296" i="13"/>
  <c r="H1295" i="13"/>
  <c r="H1294" i="13"/>
  <c r="H1293" i="13"/>
  <c r="H1292" i="13"/>
  <c r="H1291" i="13"/>
  <c r="H1290" i="13"/>
  <c r="H1289" i="13"/>
  <c r="H1288" i="13"/>
  <c r="H1287" i="13"/>
  <c r="H1286" i="13"/>
  <c r="H1285" i="13"/>
  <c r="H1284" i="13"/>
  <c r="H1283" i="13"/>
  <c r="H1282" i="13"/>
  <c r="H1281" i="13"/>
  <c r="H1280" i="13"/>
  <c r="H1279" i="13"/>
  <c r="H1278" i="13"/>
  <c r="H1277" i="13"/>
  <c r="H1276" i="13"/>
  <c r="H1275" i="13"/>
  <c r="H1274" i="13"/>
  <c r="H1273" i="13"/>
  <c r="H1272" i="13"/>
  <c r="H1271" i="13"/>
  <c r="H1270" i="13"/>
  <c r="H1269" i="13"/>
  <c r="H1268" i="13"/>
  <c r="H1267" i="13"/>
  <c r="H1266" i="13"/>
  <c r="H1265" i="13"/>
  <c r="H1264" i="13"/>
  <c r="H1263" i="13"/>
  <c r="H1262" i="13"/>
  <c r="H1261" i="13"/>
  <c r="H1260" i="13"/>
  <c r="H1259" i="13"/>
  <c r="H1258" i="13"/>
  <c r="H1257" i="13"/>
  <c r="H1256" i="13"/>
  <c r="H1255" i="13"/>
  <c r="H1254" i="13"/>
  <c r="H1253" i="13"/>
  <c r="H1252" i="13"/>
  <c r="H1251" i="13"/>
  <c r="H1250" i="13"/>
  <c r="H1249" i="13"/>
  <c r="H1248" i="13"/>
  <c r="H1247" i="13"/>
  <c r="H1246" i="13"/>
  <c r="H1245" i="13"/>
  <c r="H1244" i="13"/>
  <c r="H1243" i="13"/>
  <c r="H1242" i="13"/>
  <c r="H1241" i="13"/>
  <c r="H1240" i="13"/>
  <c r="H1239" i="13"/>
  <c r="H1238" i="13"/>
  <c r="H1237" i="13"/>
  <c r="H1236" i="13"/>
  <c r="H1235" i="13"/>
  <c r="H1234" i="13"/>
  <c r="H1233" i="13"/>
  <c r="H1232" i="13"/>
  <c r="H1231" i="13"/>
  <c r="H1230" i="13"/>
  <c r="H1229" i="13"/>
  <c r="H1228" i="13"/>
  <c r="H1227" i="13"/>
  <c r="H1226" i="13"/>
  <c r="H1225" i="13"/>
  <c r="H1224" i="13"/>
  <c r="H1223" i="13"/>
  <c r="H1222" i="13"/>
  <c r="H1221" i="13"/>
  <c r="H1220" i="13"/>
  <c r="H1219" i="13"/>
  <c r="H1218" i="13"/>
  <c r="H1217" i="13"/>
  <c r="H1216" i="13"/>
  <c r="H1215" i="13"/>
  <c r="H1214" i="13"/>
  <c r="H1213" i="13"/>
  <c r="H1212" i="13"/>
  <c r="H1211" i="13"/>
  <c r="H1210" i="13"/>
  <c r="H1209" i="13"/>
  <c r="H1208" i="13"/>
  <c r="H1207" i="13"/>
  <c r="H1206" i="13"/>
  <c r="H1205" i="13"/>
  <c r="H1204" i="13"/>
  <c r="H1203" i="13"/>
  <c r="H1202" i="13"/>
  <c r="H1201" i="13"/>
  <c r="H1200" i="13"/>
  <c r="H1199" i="13"/>
  <c r="H1198" i="13"/>
  <c r="H1197" i="13"/>
  <c r="H1196" i="13"/>
  <c r="H1195" i="13"/>
  <c r="H1194" i="13"/>
  <c r="H1193" i="13"/>
  <c r="H1192" i="13"/>
  <c r="H1191" i="13"/>
  <c r="H1190" i="13"/>
  <c r="H1189" i="13"/>
  <c r="H1188" i="13"/>
  <c r="H1187" i="13"/>
  <c r="H1186" i="13"/>
  <c r="H1185" i="13"/>
  <c r="H1184" i="13"/>
  <c r="H1183" i="13"/>
  <c r="H1182" i="13"/>
  <c r="H1181" i="13"/>
  <c r="H1180" i="13"/>
  <c r="H1179" i="13"/>
  <c r="H1178" i="13"/>
  <c r="H1177" i="13"/>
  <c r="H1176" i="13"/>
  <c r="H1175" i="13"/>
  <c r="H1174" i="13"/>
  <c r="H1173" i="13"/>
  <c r="H1172" i="13"/>
  <c r="H1171" i="13"/>
  <c r="H1170" i="13"/>
  <c r="H1169" i="13"/>
  <c r="H1168" i="13"/>
  <c r="H1167" i="13"/>
  <c r="H1166" i="13"/>
  <c r="H1165" i="13"/>
  <c r="H1164" i="13"/>
  <c r="H1163" i="13"/>
  <c r="H1162" i="13"/>
  <c r="H1161" i="13"/>
  <c r="H1160" i="13"/>
  <c r="H1159" i="13"/>
  <c r="H1158" i="13"/>
  <c r="H1157" i="13"/>
  <c r="H1156" i="13"/>
  <c r="H1155" i="13"/>
  <c r="H1154" i="13"/>
  <c r="H1153" i="13"/>
  <c r="H1152" i="13"/>
  <c r="H1151" i="13"/>
  <c r="H1150" i="13"/>
  <c r="H1149" i="13"/>
  <c r="H1148" i="13"/>
  <c r="H1147" i="13"/>
  <c r="H1146" i="13"/>
  <c r="H1145" i="13"/>
  <c r="H1144" i="13"/>
  <c r="H1143" i="13"/>
  <c r="H1142" i="13"/>
  <c r="H1141" i="13"/>
  <c r="H1140" i="13"/>
  <c r="H1139" i="13"/>
  <c r="H1138" i="13"/>
  <c r="H1137" i="13"/>
  <c r="H1136" i="13"/>
  <c r="H1135" i="13"/>
  <c r="H1134" i="13"/>
  <c r="H1133" i="13"/>
  <c r="H1132" i="13"/>
  <c r="H1131" i="13"/>
  <c r="H1130" i="13"/>
  <c r="H1129" i="13"/>
  <c r="H1128" i="13"/>
  <c r="H1127" i="13"/>
  <c r="H1126" i="13"/>
  <c r="H1125" i="13"/>
  <c r="H1124" i="13"/>
  <c r="H1123" i="13"/>
  <c r="H1122" i="13"/>
  <c r="H1121" i="13"/>
  <c r="H1120" i="13"/>
  <c r="H1119" i="13"/>
  <c r="H1118" i="13"/>
  <c r="H1117" i="13"/>
  <c r="H1116" i="13"/>
  <c r="H1115" i="13"/>
  <c r="H1114" i="13"/>
  <c r="H1113" i="13"/>
  <c r="H1112" i="13"/>
  <c r="H1111" i="13"/>
  <c r="H1110" i="13"/>
  <c r="H1109" i="13"/>
  <c r="H1108" i="13"/>
  <c r="H1107" i="13"/>
  <c r="H1106" i="13"/>
  <c r="H1105" i="13"/>
  <c r="H1104" i="13"/>
  <c r="H1103" i="13"/>
  <c r="H1102" i="13"/>
  <c r="H1101" i="13"/>
  <c r="H1100" i="13"/>
  <c r="H1099" i="13"/>
  <c r="H1098" i="13"/>
  <c r="H1097" i="13"/>
  <c r="H1096" i="13"/>
  <c r="H1095" i="13"/>
  <c r="H1094" i="13"/>
  <c r="H1093" i="13"/>
  <c r="H1092" i="13"/>
  <c r="H1091" i="13"/>
  <c r="H1090" i="13"/>
  <c r="H1089" i="13"/>
  <c r="H1088" i="13"/>
  <c r="H1087" i="13"/>
  <c r="H1086" i="13"/>
  <c r="H1085" i="13"/>
  <c r="H1084" i="13"/>
  <c r="H1083" i="13"/>
  <c r="H1082" i="13"/>
  <c r="H1081" i="13"/>
  <c r="H1080" i="13"/>
  <c r="H1079" i="13"/>
  <c r="H1078" i="13"/>
  <c r="H1077" i="13"/>
  <c r="H1076" i="13"/>
  <c r="H1075" i="13"/>
  <c r="H1074" i="13"/>
  <c r="H1073" i="13"/>
  <c r="H1072" i="13"/>
  <c r="H1071" i="13"/>
  <c r="H1070" i="13"/>
  <c r="H1069" i="13"/>
  <c r="H1068" i="13"/>
  <c r="H1067" i="13"/>
  <c r="H1066" i="13"/>
  <c r="H1065" i="13"/>
  <c r="H1064" i="13"/>
  <c r="H1063" i="13"/>
  <c r="H1062" i="13"/>
  <c r="H1061" i="13"/>
  <c r="H1060" i="13"/>
  <c r="H1059" i="13"/>
  <c r="H1058" i="13"/>
  <c r="H1057" i="13"/>
  <c r="H1056" i="13"/>
  <c r="H1055" i="13"/>
  <c r="H1054" i="13"/>
  <c r="H1053" i="13"/>
  <c r="H1052" i="13"/>
  <c r="H1051" i="13"/>
  <c r="H1050" i="13"/>
  <c r="H1049" i="13"/>
  <c r="H1048" i="13"/>
  <c r="H1047" i="13"/>
  <c r="H1046" i="13"/>
  <c r="H1045" i="13"/>
  <c r="H1044" i="13"/>
  <c r="H1043" i="13"/>
  <c r="H1042" i="13"/>
  <c r="H1041" i="13"/>
  <c r="H1040" i="13"/>
  <c r="H1039" i="13"/>
  <c r="H1038" i="13"/>
  <c r="H1037" i="13"/>
  <c r="H1036" i="13"/>
  <c r="H1035" i="13"/>
  <c r="H1034" i="13"/>
  <c r="H1033" i="13"/>
  <c r="H1032" i="13"/>
  <c r="H1031" i="13"/>
  <c r="H1030" i="13"/>
  <c r="H1029" i="13"/>
  <c r="H1028" i="13"/>
  <c r="H1027" i="13"/>
  <c r="H1026" i="13"/>
  <c r="H1025" i="13"/>
  <c r="H1024" i="13"/>
  <c r="H1023" i="13"/>
  <c r="H1022" i="13"/>
  <c r="H1021" i="13"/>
  <c r="H1020" i="13"/>
  <c r="H1019" i="13"/>
  <c r="H1018" i="13"/>
  <c r="H1017" i="13"/>
  <c r="H1016" i="13"/>
  <c r="H1015" i="13"/>
  <c r="H1014" i="13"/>
  <c r="H1013" i="13"/>
  <c r="H1012" i="13"/>
  <c r="H1011" i="13"/>
  <c r="H1010" i="13"/>
  <c r="H1009" i="13"/>
  <c r="H1008" i="13"/>
  <c r="H1007" i="13"/>
  <c r="H1006" i="13"/>
  <c r="H1005" i="13"/>
  <c r="H1004" i="13"/>
  <c r="H1003" i="13"/>
  <c r="H1002" i="13"/>
  <c r="H1001" i="13"/>
  <c r="H1000" i="13"/>
  <c r="H999" i="13"/>
  <c r="H998" i="13"/>
  <c r="H997" i="13"/>
  <c r="H996" i="13"/>
  <c r="H995" i="13"/>
  <c r="H994" i="13"/>
  <c r="H993" i="13"/>
  <c r="H992" i="13"/>
  <c r="H991" i="13"/>
  <c r="H990" i="13"/>
  <c r="H989" i="13"/>
  <c r="H988" i="13"/>
  <c r="H987" i="13"/>
  <c r="H986" i="13"/>
  <c r="H985" i="13"/>
  <c r="H984" i="13"/>
  <c r="H983" i="13"/>
  <c r="H982" i="13"/>
  <c r="H981" i="13"/>
  <c r="H980" i="13"/>
  <c r="H979" i="13"/>
  <c r="H978" i="13"/>
  <c r="H977" i="13"/>
  <c r="H976" i="13"/>
  <c r="H975" i="13"/>
  <c r="H974" i="13"/>
  <c r="H973" i="13"/>
  <c r="H972" i="13"/>
  <c r="H971" i="13"/>
  <c r="H970" i="13"/>
  <c r="H969" i="13"/>
  <c r="H968" i="13"/>
  <c r="H967" i="13"/>
  <c r="H966" i="13"/>
  <c r="H965" i="13"/>
  <c r="H964" i="13"/>
  <c r="H963" i="13"/>
  <c r="H962" i="13"/>
  <c r="H961" i="13"/>
  <c r="H960" i="13"/>
  <c r="H959" i="13"/>
  <c r="H958" i="13"/>
  <c r="H957" i="13"/>
  <c r="H956" i="13"/>
  <c r="H955" i="13"/>
  <c r="H954" i="13"/>
  <c r="H953" i="13"/>
  <c r="H952" i="13"/>
  <c r="H951" i="13"/>
  <c r="H950" i="13"/>
  <c r="H949" i="13"/>
  <c r="H948" i="13"/>
  <c r="H947" i="13"/>
  <c r="H946" i="13"/>
  <c r="H945" i="13"/>
  <c r="H944" i="13"/>
  <c r="H943" i="13"/>
  <c r="H942" i="13"/>
  <c r="H941" i="13"/>
  <c r="H940" i="13"/>
  <c r="H939" i="13"/>
  <c r="H938" i="13"/>
  <c r="H937" i="13"/>
  <c r="H936" i="13"/>
  <c r="H935" i="13"/>
  <c r="H934" i="13"/>
  <c r="H933" i="13"/>
  <c r="H932" i="13"/>
  <c r="H931" i="13"/>
  <c r="H930" i="13"/>
  <c r="H929" i="13"/>
  <c r="H928" i="13"/>
  <c r="H927" i="13"/>
  <c r="H926" i="13"/>
  <c r="H925" i="13"/>
  <c r="H924" i="13"/>
  <c r="H923" i="13"/>
  <c r="H922" i="13"/>
  <c r="H921" i="13"/>
  <c r="H920" i="13"/>
  <c r="H919" i="13"/>
  <c r="H918" i="13"/>
  <c r="H917" i="13"/>
  <c r="H916" i="13"/>
  <c r="H915" i="13"/>
  <c r="H914" i="13"/>
  <c r="H913" i="13"/>
  <c r="H912" i="13"/>
  <c r="H911" i="13"/>
  <c r="H910" i="13"/>
  <c r="H909" i="13"/>
  <c r="H908" i="13"/>
  <c r="H907" i="13"/>
  <c r="H906" i="13"/>
  <c r="H905" i="13"/>
  <c r="H904" i="13"/>
  <c r="H903" i="13"/>
  <c r="H902" i="13"/>
  <c r="H901" i="13"/>
  <c r="H900" i="13"/>
  <c r="H899" i="13"/>
  <c r="H898" i="13"/>
  <c r="H897" i="13"/>
  <c r="H896" i="13"/>
  <c r="H895" i="13"/>
  <c r="H894" i="13"/>
  <c r="H893" i="13"/>
  <c r="H892" i="13"/>
  <c r="H891" i="13"/>
  <c r="H890" i="13"/>
  <c r="H889" i="13"/>
  <c r="H888" i="13"/>
  <c r="H887" i="13"/>
  <c r="H886" i="13"/>
  <c r="H885" i="13"/>
  <c r="H884" i="13"/>
  <c r="H883" i="13"/>
  <c r="H882" i="13"/>
  <c r="H881" i="13"/>
  <c r="H880" i="13"/>
  <c r="H879" i="13"/>
  <c r="H878" i="13"/>
  <c r="H877" i="13"/>
  <c r="H876" i="13"/>
  <c r="H875" i="13"/>
  <c r="H874" i="13"/>
  <c r="H873" i="13"/>
  <c r="H872" i="13"/>
  <c r="H871" i="13"/>
  <c r="H870" i="13"/>
  <c r="H869" i="13"/>
  <c r="H868" i="13"/>
  <c r="H867" i="13"/>
  <c r="H866" i="13"/>
  <c r="H865" i="13"/>
  <c r="H864" i="13"/>
  <c r="H863" i="13"/>
  <c r="H862" i="13"/>
  <c r="H861" i="13"/>
  <c r="H860" i="13"/>
  <c r="H859" i="13"/>
  <c r="H858" i="13"/>
  <c r="H857" i="13"/>
  <c r="H856" i="13"/>
  <c r="H855" i="13"/>
  <c r="H854" i="13"/>
  <c r="H853" i="13"/>
  <c r="H852" i="13"/>
  <c r="H851" i="13"/>
  <c r="H850" i="13"/>
  <c r="H849" i="13"/>
  <c r="H848" i="13"/>
  <c r="H847" i="13"/>
  <c r="H846" i="13"/>
  <c r="H845" i="13"/>
  <c r="H844" i="13"/>
  <c r="H843" i="13"/>
  <c r="H842" i="13"/>
  <c r="H841" i="13"/>
  <c r="H840" i="13"/>
  <c r="H839" i="13"/>
  <c r="H838" i="13"/>
  <c r="H837" i="13"/>
  <c r="H836" i="13"/>
  <c r="H835" i="13"/>
  <c r="H834" i="13"/>
  <c r="H833" i="13"/>
  <c r="H832" i="13"/>
  <c r="H831" i="13"/>
  <c r="H830" i="13"/>
  <c r="H829" i="13"/>
  <c r="H828" i="13"/>
  <c r="H827" i="13"/>
  <c r="H826" i="13"/>
  <c r="H825" i="13"/>
  <c r="H824" i="13"/>
  <c r="H823" i="13"/>
  <c r="H822" i="13"/>
  <c r="H821" i="13"/>
  <c r="H820" i="13"/>
  <c r="H819" i="13"/>
  <c r="H818" i="13"/>
  <c r="H817" i="13"/>
  <c r="H816" i="13"/>
  <c r="H815" i="13"/>
  <c r="H814" i="13"/>
  <c r="H813" i="13"/>
  <c r="H812" i="13"/>
  <c r="H811" i="13"/>
  <c r="H810" i="13"/>
  <c r="H809" i="13"/>
  <c r="H808" i="13"/>
  <c r="H807" i="13"/>
  <c r="H806" i="13"/>
  <c r="H805" i="13"/>
  <c r="H804" i="13"/>
  <c r="H803" i="13"/>
  <c r="H802" i="13"/>
  <c r="H801" i="13"/>
  <c r="H800" i="13"/>
  <c r="H799" i="13"/>
  <c r="H798" i="13"/>
  <c r="H797" i="13"/>
  <c r="H796" i="13"/>
  <c r="H795" i="13"/>
  <c r="H794" i="13"/>
  <c r="H793" i="13"/>
  <c r="H792" i="13"/>
  <c r="H791" i="13"/>
  <c r="H790" i="13"/>
  <c r="H789" i="13"/>
  <c r="H788" i="13"/>
  <c r="H787" i="13"/>
  <c r="H786" i="13"/>
  <c r="H785" i="13"/>
  <c r="H784" i="13"/>
  <c r="H783" i="13"/>
  <c r="H782" i="13"/>
  <c r="H781" i="13"/>
  <c r="H780" i="13"/>
  <c r="H779" i="13"/>
  <c r="H778" i="13"/>
  <c r="H777" i="13"/>
  <c r="H776" i="13"/>
  <c r="H775" i="13"/>
  <c r="H774" i="13"/>
  <c r="H773" i="13"/>
  <c r="H772" i="13"/>
  <c r="H771" i="13"/>
  <c r="H770" i="13"/>
  <c r="H769" i="13"/>
  <c r="H768" i="13"/>
  <c r="H767" i="13"/>
  <c r="H766" i="13"/>
  <c r="H765" i="13"/>
  <c r="H764" i="13"/>
  <c r="H763" i="13"/>
  <c r="H762" i="13"/>
  <c r="H761" i="13"/>
  <c r="H760" i="13"/>
  <c r="H759" i="13"/>
  <c r="H758" i="13"/>
  <c r="H757" i="13"/>
  <c r="H756" i="13"/>
  <c r="H755" i="13"/>
  <c r="H754" i="13"/>
  <c r="H753" i="13"/>
  <c r="H752" i="13"/>
  <c r="H751" i="13"/>
  <c r="H750" i="13"/>
  <c r="H749" i="13"/>
  <c r="H748" i="13"/>
  <c r="H747" i="13"/>
  <c r="H746" i="13"/>
  <c r="H745" i="13"/>
  <c r="H744" i="13"/>
  <c r="H743" i="13"/>
  <c r="H742" i="13"/>
  <c r="H741" i="13"/>
  <c r="H740" i="13"/>
  <c r="H739" i="13"/>
  <c r="H738" i="13"/>
  <c r="H737" i="13"/>
  <c r="H736" i="13"/>
  <c r="H735" i="13"/>
  <c r="H734" i="13"/>
  <c r="H733" i="13"/>
  <c r="H732" i="13"/>
  <c r="H731" i="13"/>
  <c r="H730" i="13"/>
  <c r="H729" i="13"/>
  <c r="H728" i="13"/>
  <c r="H727" i="13"/>
  <c r="H726" i="13"/>
  <c r="H725" i="13"/>
  <c r="H724" i="13"/>
  <c r="H723" i="13"/>
  <c r="H722" i="13"/>
  <c r="H721" i="13"/>
  <c r="H720" i="13"/>
  <c r="H719" i="13"/>
  <c r="H718" i="13"/>
  <c r="H717" i="13"/>
  <c r="H716" i="13"/>
  <c r="H715" i="13"/>
  <c r="H714" i="13"/>
  <c r="H713" i="13"/>
  <c r="H712" i="13"/>
  <c r="H711" i="13"/>
  <c r="H710" i="13"/>
  <c r="H709" i="13"/>
  <c r="H708" i="13"/>
  <c r="H707" i="13"/>
  <c r="H706" i="13"/>
  <c r="H705" i="13"/>
  <c r="H704" i="13"/>
  <c r="H703" i="13"/>
  <c r="H702" i="13"/>
  <c r="H701" i="13"/>
  <c r="H700" i="13"/>
  <c r="H699" i="13"/>
  <c r="H698" i="13"/>
  <c r="H697" i="13"/>
  <c r="H696" i="13"/>
  <c r="H695" i="13"/>
  <c r="H694" i="13"/>
  <c r="H693" i="13"/>
  <c r="H692" i="13"/>
  <c r="H691" i="13"/>
  <c r="H690" i="13"/>
  <c r="H689" i="13"/>
  <c r="H688" i="13"/>
  <c r="H687" i="13"/>
  <c r="H686" i="13"/>
  <c r="H685" i="13"/>
  <c r="H684" i="13"/>
  <c r="H683" i="13"/>
  <c r="H682" i="13"/>
  <c r="H681" i="13"/>
  <c r="H680" i="13"/>
  <c r="H679" i="13"/>
  <c r="H678" i="13"/>
  <c r="H677" i="13"/>
  <c r="H676" i="13"/>
  <c r="H675" i="13"/>
  <c r="H674" i="13"/>
  <c r="H673" i="13"/>
  <c r="H672" i="13"/>
  <c r="H671" i="13"/>
  <c r="H670" i="13"/>
  <c r="H669" i="13"/>
  <c r="H668" i="13"/>
  <c r="H667" i="13"/>
  <c r="H666" i="13"/>
  <c r="H665" i="13"/>
  <c r="H664" i="13"/>
  <c r="H663" i="13"/>
  <c r="H662" i="13"/>
  <c r="H661" i="13"/>
  <c r="H660" i="13"/>
  <c r="H659" i="13"/>
  <c r="H658" i="13"/>
  <c r="H657" i="13"/>
  <c r="H656" i="13"/>
  <c r="H655" i="13"/>
  <c r="H654" i="13"/>
  <c r="H653" i="13"/>
  <c r="H652" i="13"/>
  <c r="H651" i="13"/>
  <c r="H650" i="13"/>
  <c r="H649" i="13"/>
  <c r="H648" i="13"/>
  <c r="H647" i="13"/>
  <c r="H646" i="13"/>
  <c r="H645" i="13"/>
  <c r="H644" i="13"/>
  <c r="H643" i="13"/>
  <c r="H642" i="13"/>
  <c r="H641" i="13"/>
  <c r="H640" i="13"/>
  <c r="H639" i="13"/>
  <c r="H638" i="13"/>
  <c r="H637" i="13"/>
  <c r="H636" i="13"/>
  <c r="H635" i="13"/>
  <c r="H634" i="13"/>
  <c r="H633" i="13"/>
  <c r="H632" i="13"/>
  <c r="H631" i="13"/>
  <c r="H630" i="13"/>
  <c r="H629" i="13"/>
  <c r="H628" i="13"/>
  <c r="H627" i="13"/>
  <c r="H626" i="13"/>
  <c r="H625" i="13"/>
  <c r="H624" i="13"/>
  <c r="H623" i="13"/>
  <c r="H622" i="13"/>
  <c r="H621" i="13"/>
  <c r="H620" i="13"/>
  <c r="H619" i="13"/>
  <c r="H618" i="13"/>
  <c r="H617" i="13"/>
  <c r="H616" i="13"/>
  <c r="H615" i="13"/>
  <c r="H614" i="13"/>
  <c r="H613" i="13"/>
  <c r="H612" i="13"/>
  <c r="H611" i="13"/>
  <c r="H610" i="13"/>
  <c r="H609" i="13"/>
  <c r="H608" i="13"/>
  <c r="H607" i="13"/>
  <c r="H606" i="13"/>
  <c r="H605" i="13"/>
  <c r="H604" i="13"/>
  <c r="H603" i="13"/>
  <c r="H602" i="13"/>
  <c r="H601" i="13"/>
  <c r="H600" i="13"/>
  <c r="H599" i="13"/>
  <c r="H598" i="13"/>
  <c r="H597" i="13"/>
  <c r="H596" i="13"/>
  <c r="H595" i="13"/>
  <c r="H594" i="13"/>
  <c r="H593" i="13"/>
  <c r="H592" i="13"/>
  <c r="H591" i="13"/>
  <c r="H590" i="13"/>
  <c r="H589" i="13"/>
  <c r="H588" i="13"/>
  <c r="H587" i="13"/>
  <c r="H586" i="13"/>
  <c r="H585" i="13"/>
  <c r="H584" i="13"/>
  <c r="H583" i="13"/>
  <c r="H582" i="13"/>
  <c r="H581" i="13"/>
  <c r="H580" i="13"/>
  <c r="H579" i="13"/>
  <c r="H578" i="13"/>
  <c r="H577" i="13"/>
  <c r="H576" i="13"/>
  <c r="H575" i="13"/>
  <c r="H574" i="13"/>
  <c r="H573" i="13"/>
  <c r="H572" i="13"/>
  <c r="H571" i="13"/>
  <c r="H570" i="13"/>
  <c r="H569" i="13"/>
  <c r="H568" i="13"/>
  <c r="H567" i="13"/>
  <c r="H566" i="13"/>
  <c r="H565" i="13"/>
  <c r="H564" i="13"/>
  <c r="H563" i="13"/>
  <c r="H562" i="13"/>
  <c r="H561" i="13"/>
  <c r="H560" i="13"/>
  <c r="H559" i="13"/>
  <c r="H558" i="13"/>
  <c r="H557" i="13"/>
  <c r="H556" i="13"/>
  <c r="H555" i="13"/>
  <c r="H554" i="13"/>
  <c r="H553" i="13"/>
  <c r="H552" i="13"/>
  <c r="H551" i="13"/>
  <c r="H550" i="13"/>
  <c r="H549" i="13"/>
  <c r="H548" i="13"/>
  <c r="H547" i="13"/>
  <c r="H546" i="13"/>
  <c r="H545" i="13"/>
  <c r="H544" i="13"/>
  <c r="H543" i="13"/>
  <c r="H542" i="13"/>
  <c r="H541" i="13"/>
  <c r="H540" i="13"/>
  <c r="H539" i="13"/>
  <c r="H538" i="13"/>
  <c r="H537" i="13"/>
  <c r="H536" i="13"/>
  <c r="H535" i="13"/>
  <c r="H534" i="13"/>
  <c r="H533" i="13"/>
  <c r="H532" i="13"/>
  <c r="H531" i="13"/>
  <c r="H530" i="13"/>
  <c r="H529" i="13"/>
  <c r="H528" i="13"/>
  <c r="H527" i="13"/>
  <c r="H526" i="13"/>
  <c r="H525" i="13"/>
  <c r="H524" i="13"/>
  <c r="H523" i="13"/>
  <c r="H522" i="13"/>
  <c r="H521" i="13"/>
  <c r="H520" i="13"/>
  <c r="H519" i="13"/>
  <c r="H518" i="13"/>
  <c r="H517" i="13"/>
  <c r="H516" i="13"/>
  <c r="H515" i="13"/>
  <c r="H514" i="13"/>
  <c r="H513" i="13"/>
  <c r="H512" i="13"/>
  <c r="BK5" i="3"/>
  <c r="BJ5" i="3"/>
  <c r="BI5" i="3"/>
  <c r="R417" i="7"/>
  <c r="R416" i="7"/>
  <c r="R415" i="7"/>
  <c r="R414" i="7"/>
  <c r="R413" i="7"/>
  <c r="R412" i="7"/>
  <c r="R411" i="7"/>
  <c r="R410" i="7"/>
  <c r="R409" i="7"/>
  <c r="R408" i="7"/>
  <c r="R407" i="7"/>
  <c r="R406" i="7"/>
  <c r="R405" i="7"/>
  <c r="R404" i="7"/>
  <c r="R403" i="7"/>
  <c r="R402" i="7"/>
  <c r="R401" i="7"/>
  <c r="R400" i="7"/>
  <c r="R399" i="7"/>
  <c r="R398" i="7"/>
  <c r="R397" i="7"/>
  <c r="R396" i="7"/>
  <c r="R395" i="7"/>
  <c r="R394" i="7"/>
  <c r="R393" i="7"/>
  <c r="R392" i="7"/>
  <c r="R391" i="7"/>
  <c r="R390" i="7"/>
  <c r="R389" i="7"/>
  <c r="R388" i="7"/>
  <c r="R387" i="7"/>
  <c r="R386" i="7"/>
  <c r="R385" i="7"/>
  <c r="R384" i="7"/>
  <c r="R383" i="7"/>
  <c r="R382" i="7"/>
  <c r="R381" i="7"/>
  <c r="R380" i="7"/>
  <c r="R379" i="7"/>
  <c r="R378" i="7"/>
  <c r="R377" i="7"/>
  <c r="R376" i="7"/>
  <c r="R375" i="7"/>
  <c r="R374" i="7"/>
  <c r="R373" i="7"/>
  <c r="R372" i="7"/>
  <c r="R371" i="7"/>
  <c r="R370" i="7"/>
  <c r="R369" i="7"/>
  <c r="R368" i="7"/>
  <c r="R367" i="7"/>
  <c r="R366" i="7"/>
  <c r="R365" i="7"/>
  <c r="R364" i="7"/>
  <c r="R363" i="7"/>
  <c r="R362" i="7"/>
  <c r="R361" i="7"/>
  <c r="R360" i="7"/>
  <c r="R359" i="7"/>
  <c r="R358" i="7"/>
  <c r="R357" i="7"/>
  <c r="R356" i="7"/>
  <c r="R355" i="7"/>
  <c r="R354" i="7"/>
  <c r="R353" i="7"/>
  <c r="R352" i="7"/>
  <c r="R351" i="7"/>
  <c r="R350" i="7"/>
  <c r="R349" i="7"/>
  <c r="R348" i="7"/>
  <c r="R347" i="7"/>
  <c r="R346" i="7"/>
  <c r="R345" i="7"/>
  <c r="R344" i="7"/>
  <c r="R343" i="7"/>
  <c r="R342" i="7"/>
  <c r="R341" i="7"/>
  <c r="R340" i="7"/>
  <c r="R339" i="7"/>
  <c r="R338" i="7"/>
  <c r="R337" i="7"/>
  <c r="R336" i="7"/>
  <c r="R335" i="7"/>
  <c r="R334" i="7"/>
  <c r="R333" i="7"/>
  <c r="R332" i="7"/>
  <c r="R331" i="7"/>
  <c r="R330" i="7"/>
  <c r="R329" i="7"/>
  <c r="R328" i="7"/>
  <c r="R327" i="7"/>
  <c r="R326" i="7"/>
  <c r="R325" i="7"/>
  <c r="R324" i="7"/>
  <c r="R323" i="7"/>
  <c r="R322" i="7"/>
  <c r="R321" i="7"/>
  <c r="R320" i="7"/>
  <c r="R319" i="7"/>
  <c r="R318" i="7"/>
  <c r="R317" i="7"/>
  <c r="R316" i="7"/>
  <c r="R315" i="7"/>
  <c r="R314" i="7"/>
  <c r="R313" i="7"/>
  <c r="R312" i="7"/>
  <c r="R311" i="7"/>
  <c r="R310" i="7"/>
  <c r="R309" i="7"/>
  <c r="R308" i="7"/>
  <c r="R307" i="7"/>
  <c r="R306" i="7"/>
  <c r="R305" i="7"/>
  <c r="R304" i="7"/>
  <c r="R303" i="7"/>
  <c r="R302" i="7"/>
  <c r="R301" i="7"/>
  <c r="R300" i="7"/>
  <c r="R299" i="7"/>
  <c r="R298" i="7"/>
  <c r="R297" i="7"/>
  <c r="R296" i="7"/>
  <c r="R295" i="7"/>
  <c r="R294" i="7"/>
  <c r="R293" i="7"/>
  <c r="R292" i="7"/>
  <c r="R291" i="7"/>
  <c r="R290" i="7"/>
  <c r="R289" i="7"/>
  <c r="R288" i="7"/>
  <c r="R287" i="7"/>
  <c r="R286" i="7"/>
  <c r="R285" i="7"/>
  <c r="R284" i="7"/>
  <c r="R283" i="7"/>
  <c r="R282" i="7"/>
  <c r="R281" i="7"/>
  <c r="R280" i="7"/>
  <c r="R279" i="7"/>
  <c r="R278" i="7"/>
  <c r="R277" i="7"/>
  <c r="R276" i="7"/>
  <c r="R275" i="7"/>
  <c r="R274" i="7"/>
  <c r="R273" i="7"/>
  <c r="R272" i="7"/>
  <c r="R271" i="7"/>
  <c r="R270" i="7"/>
  <c r="R269" i="7"/>
  <c r="R268" i="7"/>
  <c r="R267" i="7"/>
  <c r="R266" i="7"/>
  <c r="R265" i="7"/>
  <c r="R264" i="7"/>
  <c r="R263" i="7"/>
  <c r="R262" i="7"/>
  <c r="R261" i="7"/>
  <c r="R260" i="7"/>
  <c r="R259" i="7"/>
  <c r="R258" i="7"/>
  <c r="R257" i="7"/>
  <c r="R256" i="7"/>
  <c r="R255" i="7"/>
  <c r="R254" i="7"/>
  <c r="R253" i="7"/>
  <c r="R252" i="7"/>
  <c r="R251" i="7"/>
  <c r="R250" i="7"/>
  <c r="R249" i="7"/>
  <c r="R248" i="7"/>
  <c r="R247" i="7"/>
  <c r="R246" i="7"/>
  <c r="R245" i="7"/>
  <c r="R244" i="7"/>
  <c r="R243" i="7"/>
  <c r="R242" i="7"/>
  <c r="R241" i="7"/>
  <c r="R240" i="7"/>
  <c r="R239" i="7"/>
  <c r="R238" i="7"/>
  <c r="R237" i="7"/>
  <c r="R236" i="7"/>
  <c r="R235" i="7"/>
  <c r="R234" i="7"/>
  <c r="R233" i="7"/>
  <c r="R232" i="7"/>
  <c r="R231" i="7"/>
  <c r="R230" i="7"/>
  <c r="R229" i="7"/>
  <c r="R228" i="7"/>
  <c r="R227" i="7"/>
  <c r="R226" i="7"/>
  <c r="R225" i="7"/>
  <c r="R224" i="7"/>
  <c r="R223" i="7"/>
  <c r="R222" i="7"/>
  <c r="R221" i="7"/>
  <c r="R220" i="7"/>
  <c r="R219" i="7"/>
  <c r="R218" i="7"/>
  <c r="R217" i="7"/>
  <c r="R216" i="7"/>
  <c r="R215" i="7"/>
  <c r="R214" i="7"/>
  <c r="R213" i="7"/>
  <c r="R212" i="7"/>
  <c r="R211" i="7"/>
  <c r="R210" i="7"/>
  <c r="R209" i="7"/>
  <c r="R208" i="7"/>
  <c r="R207" i="7"/>
  <c r="R206" i="7"/>
  <c r="R205" i="7"/>
  <c r="R204" i="7"/>
  <c r="R203" i="7"/>
  <c r="R202" i="7"/>
  <c r="R201" i="7"/>
  <c r="R200" i="7"/>
  <c r="R199" i="7"/>
  <c r="R198" i="7"/>
  <c r="R197" i="7"/>
  <c r="R196" i="7"/>
  <c r="R195" i="7"/>
  <c r="R194" i="7"/>
  <c r="R193" i="7"/>
  <c r="R192" i="7"/>
  <c r="R191" i="7"/>
  <c r="R190" i="7"/>
  <c r="R189" i="7"/>
  <c r="R188" i="7"/>
  <c r="R187" i="7"/>
  <c r="R186" i="7"/>
  <c r="R185" i="7"/>
  <c r="R184" i="7"/>
  <c r="R183" i="7"/>
  <c r="R182" i="7"/>
  <c r="R181" i="7"/>
  <c r="R180" i="7"/>
  <c r="R179" i="7"/>
  <c r="R178" i="7"/>
  <c r="R177" i="7"/>
  <c r="R176" i="7"/>
  <c r="R175" i="7"/>
  <c r="R174" i="7"/>
  <c r="R173" i="7"/>
  <c r="R172" i="7"/>
  <c r="R171" i="7"/>
  <c r="R170" i="7"/>
  <c r="R169" i="7"/>
  <c r="R168" i="7"/>
  <c r="R167" i="7"/>
  <c r="R166" i="7"/>
  <c r="R165" i="7"/>
  <c r="R164" i="7"/>
  <c r="R163" i="7"/>
  <c r="R162" i="7"/>
  <c r="R161" i="7"/>
  <c r="R160" i="7"/>
  <c r="R159" i="7"/>
  <c r="R158" i="7"/>
  <c r="R157" i="7"/>
  <c r="R156" i="7"/>
  <c r="R155" i="7"/>
  <c r="R154" i="7"/>
  <c r="R153" i="7"/>
  <c r="R152" i="7"/>
  <c r="R151" i="7"/>
  <c r="R150" i="7"/>
  <c r="R149" i="7"/>
  <c r="R148" i="7"/>
  <c r="R147" i="7"/>
  <c r="R146" i="7"/>
  <c r="R145" i="7"/>
  <c r="R144" i="7"/>
  <c r="R143" i="7"/>
  <c r="R142" i="7"/>
  <c r="R141" i="7"/>
  <c r="R140" i="7"/>
  <c r="R139" i="7"/>
  <c r="R138" i="7"/>
  <c r="R137" i="7"/>
  <c r="R136" i="7"/>
  <c r="R135" i="7"/>
  <c r="R134" i="7"/>
  <c r="R133" i="7"/>
  <c r="R132" i="7"/>
  <c r="R131" i="7"/>
  <c r="R130" i="7"/>
  <c r="R129" i="7"/>
  <c r="R128" i="7"/>
  <c r="R127" i="7"/>
  <c r="R126" i="7"/>
  <c r="R125" i="7"/>
  <c r="R124" i="7"/>
  <c r="R123" i="7"/>
  <c r="R122" i="7"/>
  <c r="R121" i="7"/>
  <c r="R120" i="7"/>
  <c r="R119" i="7"/>
  <c r="R118" i="7"/>
  <c r="R117" i="7"/>
  <c r="R116" i="7"/>
  <c r="R115" i="7"/>
  <c r="R114" i="7"/>
  <c r="R113" i="7"/>
  <c r="R112" i="7"/>
  <c r="R111" i="7"/>
  <c r="R110" i="7"/>
  <c r="R109" i="7"/>
  <c r="R108" i="7"/>
  <c r="R107" i="7"/>
  <c r="R106" i="7"/>
  <c r="R105" i="7"/>
  <c r="R104" i="7"/>
  <c r="R103" i="7"/>
  <c r="R102" i="7"/>
  <c r="R101" i="7"/>
  <c r="R100" i="7"/>
  <c r="R99" i="7"/>
  <c r="R98" i="7"/>
  <c r="R97" i="7"/>
  <c r="R96" i="7"/>
  <c r="R95" i="7"/>
  <c r="R94" i="7"/>
  <c r="R93" i="7"/>
  <c r="R92" i="7"/>
  <c r="R91" i="7"/>
  <c r="R90" i="7"/>
  <c r="R89" i="7"/>
  <c r="R88" i="7"/>
  <c r="R87" i="7"/>
  <c r="R86" i="7"/>
  <c r="R85" i="7"/>
  <c r="R84" i="7"/>
  <c r="R83" i="7"/>
  <c r="R82" i="7"/>
  <c r="R81" i="7"/>
  <c r="R80" i="7"/>
  <c r="R79" i="7"/>
  <c r="R78" i="7"/>
  <c r="R77" i="7"/>
  <c r="R76" i="7"/>
  <c r="R75" i="7"/>
  <c r="R74" i="7"/>
  <c r="R73" i="7"/>
  <c r="R72" i="7"/>
  <c r="R71" i="7"/>
  <c r="R70" i="7"/>
  <c r="R69" i="7"/>
  <c r="R68" i="7"/>
  <c r="R67" i="7"/>
  <c r="R66" i="7"/>
  <c r="R65" i="7"/>
  <c r="R64" i="7"/>
  <c r="R63" i="7"/>
  <c r="R62" i="7"/>
  <c r="R61" i="7"/>
  <c r="R60" i="7"/>
  <c r="R59" i="7"/>
  <c r="R58" i="7"/>
  <c r="R57" i="7"/>
  <c r="R56" i="7"/>
  <c r="R55" i="7"/>
  <c r="R54" i="7"/>
  <c r="R53" i="7"/>
  <c r="R52" i="7"/>
  <c r="R51" i="7"/>
  <c r="R50" i="7"/>
  <c r="R49" i="7"/>
  <c r="R48" i="7"/>
  <c r="R47" i="7"/>
  <c r="R46" i="7"/>
  <c r="R45" i="7"/>
  <c r="R44" i="7"/>
  <c r="R43" i="7"/>
  <c r="R42" i="7"/>
  <c r="R41" i="7"/>
  <c r="R40" i="7"/>
  <c r="R39" i="7"/>
  <c r="R38" i="7"/>
  <c r="R37" i="7"/>
  <c r="R36" i="7"/>
  <c r="R35" i="7"/>
  <c r="R34" i="7"/>
  <c r="R33" i="7"/>
  <c r="R32" i="7"/>
  <c r="R31" i="7"/>
  <c r="R30" i="7"/>
  <c r="O417" i="7"/>
  <c r="O416" i="7"/>
  <c r="O415" i="7"/>
  <c r="O414" i="7"/>
  <c r="O413" i="7"/>
  <c r="O412" i="7"/>
  <c r="O411" i="7"/>
  <c r="O410" i="7"/>
  <c r="O409" i="7"/>
  <c r="O408" i="7"/>
  <c r="O407" i="7"/>
  <c r="O406" i="7"/>
  <c r="O405" i="7"/>
  <c r="O404" i="7"/>
  <c r="O403" i="7"/>
  <c r="O402" i="7"/>
  <c r="O401" i="7"/>
  <c r="O400" i="7"/>
  <c r="O399" i="7"/>
  <c r="O398" i="7"/>
  <c r="O397" i="7"/>
  <c r="O396" i="7"/>
  <c r="O395" i="7"/>
  <c r="O394" i="7"/>
  <c r="O393" i="7"/>
  <c r="O392" i="7"/>
  <c r="O391" i="7"/>
  <c r="O390" i="7"/>
  <c r="O389" i="7"/>
  <c r="O388" i="7"/>
  <c r="O387" i="7"/>
  <c r="O386" i="7"/>
  <c r="O385" i="7"/>
  <c r="O384" i="7"/>
  <c r="O383" i="7"/>
  <c r="O382" i="7"/>
  <c r="O381" i="7"/>
  <c r="O380" i="7"/>
  <c r="O379" i="7"/>
  <c r="O378" i="7"/>
  <c r="O377" i="7"/>
  <c r="O376" i="7"/>
  <c r="O375" i="7"/>
  <c r="O374" i="7"/>
  <c r="O373" i="7"/>
  <c r="O372" i="7"/>
  <c r="O371" i="7"/>
  <c r="O370" i="7"/>
  <c r="O369" i="7"/>
  <c r="O368" i="7"/>
  <c r="O367" i="7"/>
  <c r="O366" i="7"/>
  <c r="O365" i="7"/>
  <c r="O364" i="7"/>
  <c r="O363" i="7"/>
  <c r="O362" i="7"/>
  <c r="O361" i="7"/>
  <c r="O360" i="7"/>
  <c r="O359" i="7"/>
  <c r="O358" i="7"/>
  <c r="O357" i="7"/>
  <c r="O356" i="7"/>
  <c r="O355" i="7"/>
  <c r="O354" i="7"/>
  <c r="O353" i="7"/>
  <c r="O352" i="7"/>
  <c r="O351" i="7"/>
  <c r="O350" i="7"/>
  <c r="O349" i="7"/>
  <c r="O348" i="7"/>
  <c r="O347" i="7"/>
  <c r="O346" i="7"/>
  <c r="O345" i="7"/>
  <c r="O344" i="7"/>
  <c r="O343" i="7"/>
  <c r="O342" i="7"/>
  <c r="O341" i="7"/>
  <c r="O340" i="7"/>
  <c r="O339" i="7"/>
  <c r="O338" i="7"/>
  <c r="O337" i="7"/>
  <c r="O336" i="7"/>
  <c r="O335" i="7"/>
  <c r="O334" i="7"/>
  <c r="O333" i="7"/>
  <c r="O332" i="7"/>
  <c r="O331" i="7"/>
  <c r="O330" i="7"/>
  <c r="O329" i="7"/>
  <c r="O328" i="7"/>
  <c r="O327" i="7"/>
  <c r="O326" i="7"/>
  <c r="O325" i="7"/>
  <c r="O324" i="7"/>
  <c r="O323" i="7"/>
  <c r="O322" i="7"/>
  <c r="O321" i="7"/>
  <c r="O320" i="7"/>
  <c r="O319" i="7"/>
  <c r="O318" i="7"/>
  <c r="O317" i="7"/>
  <c r="O316" i="7"/>
  <c r="O315" i="7"/>
  <c r="O314" i="7"/>
  <c r="O313" i="7"/>
  <c r="O312" i="7"/>
  <c r="O311" i="7"/>
  <c r="O310" i="7"/>
  <c r="O309" i="7"/>
  <c r="O308" i="7"/>
  <c r="O307" i="7"/>
  <c r="O306" i="7"/>
  <c r="O305" i="7"/>
  <c r="O304" i="7"/>
  <c r="O303" i="7"/>
  <c r="O302" i="7"/>
  <c r="O301" i="7"/>
  <c r="O300" i="7"/>
  <c r="O299" i="7"/>
  <c r="O298" i="7"/>
  <c r="O297" i="7"/>
  <c r="O296" i="7"/>
  <c r="O295" i="7"/>
  <c r="O294" i="7"/>
  <c r="O293" i="7"/>
  <c r="O292" i="7"/>
  <c r="O291" i="7"/>
  <c r="O290" i="7"/>
  <c r="O289" i="7"/>
  <c r="O288" i="7"/>
  <c r="O287" i="7"/>
  <c r="O286" i="7"/>
  <c r="O285" i="7"/>
  <c r="O284" i="7"/>
  <c r="O283" i="7"/>
  <c r="O282" i="7"/>
  <c r="O281" i="7"/>
  <c r="O280" i="7"/>
  <c r="O279" i="7"/>
  <c r="O278" i="7"/>
  <c r="O277" i="7"/>
  <c r="O276" i="7"/>
  <c r="O275" i="7"/>
  <c r="O274" i="7"/>
  <c r="O273" i="7"/>
  <c r="O272" i="7"/>
  <c r="O271" i="7"/>
  <c r="O270" i="7"/>
  <c r="O269" i="7"/>
  <c r="O268" i="7"/>
  <c r="O267" i="7"/>
  <c r="O266" i="7"/>
  <c r="O265" i="7"/>
  <c r="O264" i="7"/>
  <c r="O263" i="7"/>
  <c r="O262" i="7"/>
  <c r="O261" i="7"/>
  <c r="O260" i="7"/>
  <c r="O259" i="7"/>
  <c r="O258" i="7"/>
  <c r="O257" i="7"/>
  <c r="O256" i="7"/>
  <c r="O255" i="7"/>
  <c r="O254" i="7"/>
  <c r="O253" i="7"/>
  <c r="O252" i="7"/>
  <c r="O251" i="7"/>
  <c r="O250" i="7"/>
  <c r="O249" i="7"/>
  <c r="O248" i="7"/>
  <c r="O247" i="7"/>
  <c r="O246" i="7"/>
  <c r="O245" i="7"/>
  <c r="O244" i="7"/>
  <c r="O243" i="7"/>
  <c r="O242" i="7"/>
  <c r="O241" i="7"/>
  <c r="O240" i="7"/>
  <c r="O239" i="7"/>
  <c r="O238" i="7"/>
  <c r="O237" i="7"/>
  <c r="O236" i="7"/>
  <c r="O235" i="7"/>
  <c r="O234" i="7"/>
  <c r="O233" i="7"/>
  <c r="O232" i="7"/>
  <c r="O231" i="7"/>
  <c r="O230" i="7"/>
  <c r="O229" i="7"/>
  <c r="O228" i="7"/>
  <c r="O227" i="7"/>
  <c r="O226" i="7"/>
  <c r="O225" i="7"/>
  <c r="O224" i="7"/>
  <c r="O223" i="7"/>
  <c r="O222" i="7"/>
  <c r="O221" i="7"/>
  <c r="O220" i="7"/>
  <c r="O219" i="7"/>
  <c r="O218" i="7"/>
  <c r="O217" i="7"/>
  <c r="O216" i="7"/>
  <c r="O215" i="7"/>
  <c r="O214" i="7"/>
  <c r="O213" i="7"/>
  <c r="O212" i="7"/>
  <c r="O211" i="7"/>
  <c r="O210" i="7"/>
  <c r="O209" i="7"/>
  <c r="O208" i="7"/>
  <c r="O207" i="7"/>
  <c r="O206" i="7"/>
  <c r="O205" i="7"/>
  <c r="O204" i="7"/>
  <c r="O203" i="7"/>
  <c r="O202" i="7"/>
  <c r="O201" i="7"/>
  <c r="O200" i="7"/>
  <c r="O199" i="7"/>
  <c r="O198" i="7"/>
  <c r="O197" i="7"/>
  <c r="O196" i="7"/>
  <c r="O195" i="7"/>
  <c r="O194" i="7"/>
  <c r="O193" i="7"/>
  <c r="O192" i="7"/>
  <c r="O191" i="7"/>
  <c r="O190" i="7"/>
  <c r="O189" i="7"/>
  <c r="O188" i="7"/>
  <c r="O187" i="7"/>
  <c r="O186" i="7"/>
  <c r="O185" i="7"/>
  <c r="O184" i="7"/>
  <c r="O183" i="7"/>
  <c r="O182" i="7"/>
  <c r="O181" i="7"/>
  <c r="O180" i="7"/>
  <c r="O179" i="7"/>
  <c r="O178" i="7"/>
  <c r="O177" i="7"/>
  <c r="O176" i="7"/>
  <c r="O175" i="7"/>
  <c r="O174" i="7"/>
  <c r="O173" i="7"/>
  <c r="O172" i="7"/>
  <c r="O171" i="7"/>
  <c r="O170" i="7"/>
  <c r="O169" i="7"/>
  <c r="O168" i="7"/>
  <c r="O167" i="7"/>
  <c r="O166" i="7"/>
  <c r="O165" i="7"/>
  <c r="O164" i="7"/>
  <c r="O163" i="7"/>
  <c r="O162" i="7"/>
  <c r="O161" i="7"/>
  <c r="O160" i="7"/>
  <c r="O159" i="7"/>
  <c r="O158" i="7"/>
  <c r="O157" i="7"/>
  <c r="O156" i="7"/>
  <c r="O155" i="7"/>
  <c r="O154" i="7"/>
  <c r="O153" i="7"/>
  <c r="O152" i="7"/>
  <c r="O151" i="7"/>
  <c r="O150" i="7"/>
  <c r="O149" i="7"/>
  <c r="O148" i="7"/>
  <c r="O147" i="7"/>
  <c r="O146" i="7"/>
  <c r="O145" i="7"/>
  <c r="O144" i="7"/>
  <c r="O143" i="7"/>
  <c r="O142" i="7"/>
  <c r="O141" i="7"/>
  <c r="O140" i="7"/>
  <c r="O139" i="7"/>
  <c r="O138" i="7"/>
  <c r="O137" i="7"/>
  <c r="O136" i="7"/>
  <c r="O135" i="7"/>
  <c r="O134" i="7"/>
  <c r="O133" i="7"/>
  <c r="O132" i="7"/>
  <c r="O131" i="7"/>
  <c r="O130" i="7"/>
  <c r="O129" i="7"/>
  <c r="O128" i="7"/>
  <c r="O127" i="7"/>
  <c r="O126" i="7"/>
  <c r="O125" i="7"/>
  <c r="O124" i="7"/>
  <c r="O123" i="7"/>
  <c r="O122" i="7"/>
  <c r="O121" i="7"/>
  <c r="O120" i="7"/>
  <c r="O119" i="7"/>
  <c r="O118" i="7"/>
  <c r="O117" i="7"/>
  <c r="O116" i="7"/>
  <c r="O115" i="7"/>
  <c r="O114" i="7"/>
  <c r="O113" i="7"/>
  <c r="O112" i="7"/>
  <c r="O111" i="7"/>
  <c r="O110" i="7"/>
  <c r="O109" i="7"/>
  <c r="O108" i="7"/>
  <c r="O107" i="7"/>
  <c r="O106" i="7"/>
  <c r="O105" i="7"/>
  <c r="O104" i="7"/>
  <c r="O103" i="7"/>
  <c r="O102" i="7"/>
  <c r="O101" i="7"/>
  <c r="O100" i="7"/>
  <c r="O99" i="7"/>
  <c r="O98" i="7"/>
  <c r="O97" i="7"/>
  <c r="O96" i="7"/>
  <c r="O95" i="7"/>
  <c r="O94" i="7"/>
  <c r="O93" i="7"/>
  <c r="O92" i="7"/>
  <c r="O91" i="7"/>
  <c r="O90" i="7"/>
  <c r="O89" i="7"/>
  <c r="O88" i="7"/>
  <c r="O87" i="7"/>
  <c r="O86" i="7"/>
  <c r="O85" i="7"/>
  <c r="O84" i="7"/>
  <c r="O83" i="7"/>
  <c r="O82" i="7"/>
  <c r="O81" i="7"/>
  <c r="O80" i="7"/>
  <c r="O79" i="7"/>
  <c r="O78" i="7"/>
  <c r="O77" i="7"/>
  <c r="O76" i="7"/>
  <c r="O75" i="7"/>
  <c r="O74" i="7"/>
  <c r="O73" i="7"/>
  <c r="O72" i="7"/>
  <c r="O71" i="7"/>
  <c r="O70" i="7"/>
  <c r="O69" i="7"/>
  <c r="O68" i="7"/>
  <c r="O67" i="7"/>
  <c r="O66" i="7"/>
  <c r="O65" i="7"/>
  <c r="O64" i="7"/>
  <c r="O63" i="7"/>
  <c r="O62" i="7"/>
  <c r="O61" i="7"/>
  <c r="O60" i="7"/>
  <c r="O59" i="7"/>
  <c r="O58" i="7"/>
  <c r="O57" i="7"/>
  <c r="O56" i="7"/>
  <c r="O55" i="7"/>
  <c r="O54" i="7"/>
  <c r="O53" i="7"/>
  <c r="O52" i="7"/>
  <c r="O51" i="7"/>
  <c r="O50" i="7"/>
  <c r="O49" i="7"/>
  <c r="O48" i="7"/>
  <c r="O47" i="7"/>
  <c r="O46" i="7"/>
  <c r="O45" i="7"/>
  <c r="O44" i="7"/>
  <c r="O43" i="7"/>
  <c r="O42" i="7"/>
  <c r="O41" i="7"/>
  <c r="O40" i="7"/>
  <c r="O39" i="7"/>
  <c r="O38" i="7"/>
  <c r="O37" i="7"/>
  <c r="O36" i="7"/>
  <c r="O35" i="7"/>
  <c r="O34" i="7"/>
  <c r="O33" i="7"/>
  <c r="O32" i="7"/>
  <c r="O31" i="7"/>
  <c r="O30" i="7"/>
  <c r="O23" i="7"/>
  <c r="O22" i="7"/>
  <c r="O21" i="7"/>
  <c r="O20" i="7"/>
  <c r="O19" i="7"/>
  <c r="I417" i="7"/>
  <c r="K417" i="7" s="1"/>
  <c r="I416" i="7"/>
  <c r="L416" i="7" s="1"/>
  <c r="I415" i="7"/>
  <c r="I414" i="7"/>
  <c r="I413" i="7"/>
  <c r="I412" i="7"/>
  <c r="J412" i="7" s="1"/>
  <c r="I411" i="7"/>
  <c r="I410" i="7"/>
  <c r="I409" i="7"/>
  <c r="K409" i="7" s="1"/>
  <c r="I408" i="7"/>
  <c r="L408" i="7" s="1"/>
  <c r="I407" i="7"/>
  <c r="I406" i="7"/>
  <c r="I405" i="7"/>
  <c r="L405" i="7" s="1"/>
  <c r="I404" i="7"/>
  <c r="K404" i="7" s="1"/>
  <c r="I403" i="7"/>
  <c r="K403" i="7" s="1"/>
  <c r="I402" i="7"/>
  <c r="I401" i="7"/>
  <c r="I400" i="7"/>
  <c r="I399" i="7"/>
  <c r="I398" i="7"/>
  <c r="I397" i="7"/>
  <c r="K397" i="7" s="1"/>
  <c r="I396" i="7"/>
  <c r="I395" i="7"/>
  <c r="I394" i="7"/>
  <c r="L394" i="7" s="1"/>
  <c r="I393" i="7"/>
  <c r="K393" i="7" s="1"/>
  <c r="I392" i="7"/>
  <c r="K392" i="7" s="1"/>
  <c r="I391" i="7"/>
  <c r="I390" i="7"/>
  <c r="L390" i="7" s="1"/>
  <c r="I389" i="7"/>
  <c r="I388" i="7"/>
  <c r="I387" i="7"/>
  <c r="I386" i="7"/>
  <c r="J386" i="7" s="1"/>
  <c r="I385" i="7"/>
  <c r="I384" i="7"/>
  <c r="I383" i="7"/>
  <c r="I382" i="7"/>
  <c r="K382" i="7" s="1"/>
  <c r="I381" i="7"/>
  <c r="I380" i="7"/>
  <c r="L380" i="7" s="1"/>
  <c r="I379" i="7"/>
  <c r="J379" i="7" s="1"/>
  <c r="I378" i="7"/>
  <c r="I377" i="7"/>
  <c r="I376" i="7"/>
  <c r="J376" i="7" s="1"/>
  <c r="I375" i="7"/>
  <c r="I374" i="7"/>
  <c r="I373" i="7"/>
  <c r="I372" i="7"/>
  <c r="I371" i="7"/>
  <c r="I370" i="7"/>
  <c r="I369" i="7"/>
  <c r="I368" i="7"/>
  <c r="L368" i="7" s="1"/>
  <c r="I367" i="7"/>
  <c r="I366" i="7"/>
  <c r="I365" i="7"/>
  <c r="I364" i="7"/>
  <c r="L364" i="7" s="1"/>
  <c r="I363" i="7"/>
  <c r="I362" i="7"/>
  <c r="I361" i="7"/>
  <c r="J361" i="7" s="1"/>
  <c r="I360" i="7"/>
  <c r="K360" i="7" s="1"/>
  <c r="I359" i="7"/>
  <c r="I358" i="7"/>
  <c r="L358" i="7" s="1"/>
  <c r="I357" i="7"/>
  <c r="I356" i="7"/>
  <c r="K356" i="7" s="1"/>
  <c r="I355" i="7"/>
  <c r="I354" i="7"/>
  <c r="I353" i="7"/>
  <c r="I352" i="7"/>
  <c r="I351" i="7"/>
  <c r="K351" i="7" s="1"/>
  <c r="I350" i="7"/>
  <c r="J350" i="7" s="1"/>
  <c r="I349" i="7"/>
  <c r="J349" i="7" s="1"/>
  <c r="I348" i="7"/>
  <c r="K348" i="7" s="1"/>
  <c r="I347" i="7"/>
  <c r="I346" i="7"/>
  <c r="J346" i="7" s="1"/>
  <c r="I345" i="7"/>
  <c r="L345" i="7" s="1"/>
  <c r="I344" i="7"/>
  <c r="L344" i="7" s="1"/>
  <c r="I343" i="7"/>
  <c r="I342" i="7"/>
  <c r="I341" i="7"/>
  <c r="I340" i="7"/>
  <c r="J340" i="7" s="1"/>
  <c r="I339" i="7"/>
  <c r="I338" i="7"/>
  <c r="K338" i="7" s="1"/>
  <c r="I337" i="7"/>
  <c r="I336" i="7"/>
  <c r="K336" i="7" s="1"/>
  <c r="I335" i="7"/>
  <c r="K335" i="7" s="1"/>
  <c r="I334" i="7"/>
  <c r="I333" i="7"/>
  <c r="I332" i="7"/>
  <c r="L332" i="7" s="1"/>
  <c r="I331" i="7"/>
  <c r="I330" i="7"/>
  <c r="I329" i="7"/>
  <c r="I328" i="7"/>
  <c r="I327" i="7"/>
  <c r="I326" i="7"/>
  <c r="K326" i="7" s="1"/>
  <c r="I325" i="7"/>
  <c r="K325" i="7" s="1"/>
  <c r="I324" i="7"/>
  <c r="I323" i="7"/>
  <c r="I322" i="7"/>
  <c r="K322" i="7" s="1"/>
  <c r="I321" i="7"/>
  <c r="I320" i="7"/>
  <c r="L320" i="7" s="1"/>
  <c r="I319" i="7"/>
  <c r="L319" i="7" s="1"/>
  <c r="I318" i="7"/>
  <c r="K318" i="7" s="1"/>
  <c r="I317" i="7"/>
  <c r="I316" i="7"/>
  <c r="I315" i="7"/>
  <c r="I314" i="7"/>
  <c r="J314" i="7" s="1"/>
  <c r="I313" i="7"/>
  <c r="K313" i="7" s="1"/>
  <c r="I312" i="7"/>
  <c r="K312" i="7" s="1"/>
  <c r="I311" i="7"/>
  <c r="I310" i="7"/>
  <c r="L310" i="7" s="1"/>
  <c r="I309" i="7"/>
  <c r="I308" i="7"/>
  <c r="L308" i="7" s="1"/>
  <c r="I307" i="7"/>
  <c r="L307" i="7" s="1"/>
  <c r="I306" i="7"/>
  <c r="L306" i="7" s="1"/>
  <c r="I305" i="7"/>
  <c r="I304" i="7"/>
  <c r="I303" i="7"/>
  <c r="I302" i="7"/>
  <c r="L302" i="7" s="1"/>
  <c r="I301" i="7"/>
  <c r="K301" i="7" s="1"/>
  <c r="I300" i="7"/>
  <c r="I299" i="7"/>
  <c r="I298" i="7"/>
  <c r="I297" i="7"/>
  <c r="I296" i="7"/>
  <c r="L296" i="7" s="1"/>
  <c r="I295" i="7"/>
  <c r="J295" i="7" s="1"/>
  <c r="I294" i="7"/>
  <c r="K294" i="7" s="1"/>
  <c r="I293" i="7"/>
  <c r="K293" i="7" s="1"/>
  <c r="I292" i="7"/>
  <c r="I291" i="7"/>
  <c r="I290" i="7"/>
  <c r="L290" i="7" s="1"/>
  <c r="I289" i="7"/>
  <c r="K289" i="7" s="1"/>
  <c r="I288" i="7"/>
  <c r="K288" i="7" s="1"/>
  <c r="I287" i="7"/>
  <c r="I286" i="7"/>
  <c r="J286" i="7" s="1"/>
  <c r="I285" i="7"/>
  <c r="I284" i="7"/>
  <c r="K284" i="7" s="1"/>
  <c r="I283" i="7"/>
  <c r="J283" i="7" s="1"/>
  <c r="I282" i="7"/>
  <c r="J282" i="7" s="1"/>
  <c r="I281" i="7"/>
  <c r="I280" i="7"/>
  <c r="I279" i="7"/>
  <c r="I278" i="7"/>
  <c r="K278" i="7" s="1"/>
  <c r="I277" i="7"/>
  <c r="I276" i="7"/>
  <c r="K276" i="7" s="1"/>
  <c r="I275" i="7"/>
  <c r="I274" i="7"/>
  <c r="J274" i="7" s="1"/>
  <c r="I273" i="7"/>
  <c r="I272" i="7"/>
  <c r="L272" i="7" s="1"/>
  <c r="I271" i="7"/>
  <c r="I270" i="7"/>
  <c r="I269" i="7"/>
  <c r="I268" i="7"/>
  <c r="I267" i="7"/>
  <c r="K267" i="7" s="1"/>
  <c r="I266" i="7"/>
  <c r="J266" i="7" s="1"/>
  <c r="I265" i="7"/>
  <c r="I264" i="7"/>
  <c r="K264" i="7" s="1"/>
  <c r="I263" i="7"/>
  <c r="I262" i="7"/>
  <c r="J262" i="7" s="1"/>
  <c r="I261" i="7"/>
  <c r="K261" i="7" s="1"/>
  <c r="I260" i="7"/>
  <c r="K260" i="7" s="1"/>
  <c r="I259" i="7"/>
  <c r="I258" i="7"/>
  <c r="I257" i="7"/>
  <c r="I256" i="7"/>
  <c r="I255" i="7"/>
  <c r="I254" i="7"/>
  <c r="L254" i="7" s="1"/>
  <c r="I253" i="7"/>
  <c r="I252" i="7"/>
  <c r="I251" i="7"/>
  <c r="I250" i="7"/>
  <c r="K250" i="7" s="1"/>
  <c r="I249" i="7"/>
  <c r="K249" i="7" s="1"/>
  <c r="I248" i="7"/>
  <c r="K248" i="7" s="1"/>
  <c r="I247" i="7"/>
  <c r="I246" i="7"/>
  <c r="I245" i="7"/>
  <c r="I244" i="7"/>
  <c r="I243" i="7"/>
  <c r="I242" i="7"/>
  <c r="J242" i="7" s="1"/>
  <c r="I241" i="7"/>
  <c r="I240" i="7"/>
  <c r="K240" i="7" s="1"/>
  <c r="I239" i="7"/>
  <c r="I238" i="7"/>
  <c r="I237" i="7"/>
  <c r="I236" i="7"/>
  <c r="K236" i="7" s="1"/>
  <c r="I235" i="7"/>
  <c r="L235" i="7" s="1"/>
  <c r="I234" i="7"/>
  <c r="I233" i="7"/>
  <c r="I232" i="7"/>
  <c r="I231" i="7"/>
  <c r="I230" i="7"/>
  <c r="K230" i="7" s="1"/>
  <c r="I229" i="7"/>
  <c r="I228" i="7"/>
  <c r="I227" i="7"/>
  <c r="I226" i="7"/>
  <c r="J226" i="7" s="1"/>
  <c r="I225" i="7"/>
  <c r="I224" i="7"/>
  <c r="L224" i="7" s="1"/>
  <c r="I223" i="7"/>
  <c r="J223" i="7" s="1"/>
  <c r="I222" i="7"/>
  <c r="L222" i="7" s="1"/>
  <c r="I221" i="7"/>
  <c r="I220" i="7"/>
  <c r="I219" i="7"/>
  <c r="I218" i="7"/>
  <c r="L218" i="7" s="1"/>
  <c r="I217" i="7"/>
  <c r="I216" i="7"/>
  <c r="K216" i="7" s="1"/>
  <c r="I215" i="7"/>
  <c r="I214" i="7"/>
  <c r="I213" i="7"/>
  <c r="I212" i="7"/>
  <c r="K212" i="7" s="1"/>
  <c r="I211" i="7"/>
  <c r="J211" i="7" s="1"/>
  <c r="I210" i="7"/>
  <c r="L210" i="7" s="1"/>
  <c r="I209" i="7"/>
  <c r="I208" i="7"/>
  <c r="I207" i="7"/>
  <c r="I206" i="7"/>
  <c r="K206" i="7" s="1"/>
  <c r="I205" i="7"/>
  <c r="K205" i="7" s="1"/>
  <c r="I204" i="7"/>
  <c r="K204" i="7" s="1"/>
  <c r="I203" i="7"/>
  <c r="J203" i="7" s="1"/>
  <c r="I202" i="7"/>
  <c r="J202" i="7" s="1"/>
  <c r="I201" i="7"/>
  <c r="J201" i="7" s="1"/>
  <c r="I200" i="7"/>
  <c r="L200" i="7" s="1"/>
  <c r="I199" i="7"/>
  <c r="I198" i="7"/>
  <c r="K198" i="7" s="1"/>
  <c r="I197" i="7"/>
  <c r="I196" i="7"/>
  <c r="I195" i="7"/>
  <c r="I194" i="7"/>
  <c r="J194" i="7" s="1"/>
  <c r="I193" i="7"/>
  <c r="K193" i="7" s="1"/>
  <c r="I192" i="7"/>
  <c r="K192" i="7" s="1"/>
  <c r="I191" i="7"/>
  <c r="I190" i="7"/>
  <c r="L190" i="7" s="1"/>
  <c r="I189" i="7"/>
  <c r="K189" i="7" s="1"/>
  <c r="I188" i="7"/>
  <c r="J188" i="7" s="1"/>
  <c r="I187" i="7"/>
  <c r="I186" i="7"/>
  <c r="L186" i="7" s="1"/>
  <c r="I185" i="7"/>
  <c r="I184" i="7"/>
  <c r="I183" i="7"/>
  <c r="I182" i="7"/>
  <c r="J182" i="7" s="1"/>
  <c r="I181" i="7"/>
  <c r="I180" i="7"/>
  <c r="L180" i="7" s="1"/>
  <c r="I179" i="7"/>
  <c r="L179" i="7" s="1"/>
  <c r="I178" i="7"/>
  <c r="J178" i="7" s="1"/>
  <c r="I177" i="7"/>
  <c r="I176" i="7"/>
  <c r="K176" i="7" s="1"/>
  <c r="I175" i="7"/>
  <c r="L175" i="7" s="1"/>
  <c r="I174" i="7"/>
  <c r="I173" i="7"/>
  <c r="I172" i="7"/>
  <c r="I171" i="7"/>
  <c r="I170" i="7"/>
  <c r="K170" i="7" s="1"/>
  <c r="I169" i="7"/>
  <c r="I168" i="7"/>
  <c r="J168" i="7" s="1"/>
  <c r="I167" i="7"/>
  <c r="J167" i="7" s="1"/>
  <c r="I166" i="7"/>
  <c r="J166" i="7" s="1"/>
  <c r="I165" i="7"/>
  <c r="J165" i="7" s="1"/>
  <c r="I164" i="7"/>
  <c r="L164" i="7" s="1"/>
  <c r="I163" i="7"/>
  <c r="J163" i="7" s="1"/>
  <c r="I162" i="7"/>
  <c r="J162" i="7" s="1"/>
  <c r="I161" i="7"/>
  <c r="I160" i="7"/>
  <c r="I159" i="7"/>
  <c r="I158" i="7"/>
  <c r="L158" i="7" s="1"/>
  <c r="I157" i="7"/>
  <c r="J157" i="7" s="1"/>
  <c r="I156" i="7"/>
  <c r="L156" i="7" s="1"/>
  <c r="I155" i="7"/>
  <c r="I154" i="7"/>
  <c r="I153" i="7"/>
  <c r="L153" i="7" s="1"/>
  <c r="I152" i="7"/>
  <c r="L152" i="7" s="1"/>
  <c r="I151" i="7"/>
  <c r="J151" i="7" s="1"/>
  <c r="I150" i="7"/>
  <c r="K150" i="7" s="1"/>
  <c r="I149" i="7"/>
  <c r="I148" i="7"/>
  <c r="I147" i="7"/>
  <c r="I146" i="7"/>
  <c r="L146" i="7" s="1"/>
  <c r="I145" i="7"/>
  <c r="I144" i="7"/>
  <c r="J144" i="7" s="1"/>
  <c r="I143" i="7"/>
  <c r="L143" i="7" s="1"/>
  <c r="I142" i="7"/>
  <c r="L142" i="7" s="1"/>
  <c r="I141" i="7"/>
  <c r="J141" i="7" s="1"/>
  <c r="I140" i="7"/>
  <c r="J140" i="7" s="1"/>
  <c r="I139" i="7"/>
  <c r="J139" i="7" s="1"/>
  <c r="I138" i="7"/>
  <c r="L138" i="7" s="1"/>
  <c r="I137" i="7"/>
  <c r="I136" i="7"/>
  <c r="I135" i="7"/>
  <c r="I134" i="7"/>
  <c r="J134" i="7" s="1"/>
  <c r="I133" i="7"/>
  <c r="I132" i="7"/>
  <c r="J132" i="7" s="1"/>
  <c r="I131" i="7"/>
  <c r="J131" i="7" s="1"/>
  <c r="I130" i="7"/>
  <c r="I129" i="7"/>
  <c r="I128" i="7"/>
  <c r="L128" i="7" s="1"/>
  <c r="I127" i="7"/>
  <c r="K127" i="7" s="1"/>
  <c r="I126" i="7"/>
  <c r="I125" i="7"/>
  <c r="I124" i="7"/>
  <c r="I123" i="7"/>
  <c r="I122" i="7"/>
  <c r="J122" i="7" s="1"/>
  <c r="I121" i="7"/>
  <c r="I120" i="7"/>
  <c r="J120" i="7" s="1"/>
  <c r="I119" i="7"/>
  <c r="J119" i="7" s="1"/>
  <c r="I118" i="7"/>
  <c r="K118" i="7" s="1"/>
  <c r="I117" i="7"/>
  <c r="J117" i="7" s="1"/>
  <c r="I116" i="7"/>
  <c r="L116" i="7" s="1"/>
  <c r="I115" i="7"/>
  <c r="I114" i="7"/>
  <c r="K114" i="7" s="1"/>
  <c r="I113" i="7"/>
  <c r="I112" i="7"/>
  <c r="I111" i="7"/>
  <c r="I110" i="7"/>
  <c r="L110" i="7" s="1"/>
  <c r="I109" i="7"/>
  <c r="K109" i="7" s="1"/>
  <c r="I108" i="7"/>
  <c r="L108" i="7" s="1"/>
  <c r="I107" i="7"/>
  <c r="J107" i="7" s="1"/>
  <c r="I106" i="7"/>
  <c r="J106" i="7" s="1"/>
  <c r="I105" i="7"/>
  <c r="J105" i="7" s="1"/>
  <c r="I104" i="7"/>
  <c r="K104" i="7" s="1"/>
  <c r="I103" i="7"/>
  <c r="J103" i="7" s="1"/>
  <c r="I102" i="7"/>
  <c r="J102" i="7" s="1"/>
  <c r="I101" i="7"/>
  <c r="L101" i="7" s="1"/>
  <c r="I100" i="7"/>
  <c r="I99" i="7"/>
  <c r="I98" i="7"/>
  <c r="L98" i="7" s="1"/>
  <c r="I97" i="7"/>
  <c r="I96" i="7"/>
  <c r="J96" i="7" s="1"/>
  <c r="I95" i="7"/>
  <c r="L95" i="7" s="1"/>
  <c r="I94" i="7"/>
  <c r="L94" i="7" s="1"/>
  <c r="I93" i="7"/>
  <c r="I92" i="7"/>
  <c r="L92" i="7" s="1"/>
  <c r="I91" i="7"/>
  <c r="I90" i="7"/>
  <c r="L90" i="7" s="1"/>
  <c r="I89" i="7"/>
  <c r="I88" i="7"/>
  <c r="I87" i="7"/>
  <c r="I86" i="7"/>
  <c r="K86" i="7" s="1"/>
  <c r="I85" i="7"/>
  <c r="I84" i="7"/>
  <c r="J84" i="7" s="1"/>
  <c r="I83" i="7"/>
  <c r="L83" i="7" s="1"/>
  <c r="I82" i="7"/>
  <c r="K82" i="7" s="1"/>
  <c r="I81" i="7"/>
  <c r="J81" i="7" s="1"/>
  <c r="I80" i="7"/>
  <c r="L80" i="7" s="1"/>
  <c r="I79" i="7"/>
  <c r="L79" i="7" s="1"/>
  <c r="I78" i="7"/>
  <c r="J78" i="7" s="1"/>
  <c r="I77" i="7"/>
  <c r="I76" i="7"/>
  <c r="I75" i="7"/>
  <c r="I74" i="7"/>
  <c r="I73" i="7"/>
  <c r="L73" i="7" s="1"/>
  <c r="I72" i="7"/>
  <c r="J72" i="7" s="1"/>
  <c r="I71" i="7"/>
  <c r="I70" i="7"/>
  <c r="K70" i="7" s="1"/>
  <c r="I69" i="7"/>
  <c r="K69" i="7" s="1"/>
  <c r="I68" i="7"/>
  <c r="J68" i="7" s="1"/>
  <c r="I67" i="7"/>
  <c r="J67" i="7" s="1"/>
  <c r="I66" i="7"/>
  <c r="I65" i="7"/>
  <c r="I64" i="7"/>
  <c r="I63" i="7"/>
  <c r="I62" i="7"/>
  <c r="L62" i="7" s="1"/>
  <c r="I61" i="7"/>
  <c r="K61" i="7" s="1"/>
  <c r="I60" i="7"/>
  <c r="J60" i="7" s="1"/>
  <c r="I59" i="7"/>
  <c r="J59" i="7" s="1"/>
  <c r="I58" i="7"/>
  <c r="J58" i="7" s="1"/>
  <c r="I57" i="7"/>
  <c r="L57" i="7" s="1"/>
  <c r="I56" i="7"/>
  <c r="K56" i="7" s="1"/>
  <c r="I55" i="7"/>
  <c r="I54" i="7"/>
  <c r="I53" i="7"/>
  <c r="I52" i="7"/>
  <c r="I51" i="7"/>
  <c r="I50" i="7"/>
  <c r="L50" i="7" s="1"/>
  <c r="I49" i="7"/>
  <c r="I48" i="7"/>
  <c r="L48" i="7" s="1"/>
  <c r="I47" i="7"/>
  <c r="K47" i="7" s="1"/>
  <c r="I46" i="7"/>
  <c r="L46" i="7" s="1"/>
  <c r="I45" i="7"/>
  <c r="J45" i="7" s="1"/>
  <c r="I44" i="7"/>
  <c r="L44" i="7" s="1"/>
  <c r="I43" i="7"/>
  <c r="K43" i="7" s="1"/>
  <c r="I42" i="7"/>
  <c r="L42" i="7" s="1"/>
  <c r="I41" i="7"/>
  <c r="I40" i="7"/>
  <c r="I39" i="7"/>
  <c r="I38" i="7"/>
  <c r="J38" i="7" s="1"/>
  <c r="I37" i="7"/>
  <c r="I36" i="7"/>
  <c r="I35" i="7"/>
  <c r="L35" i="7" s="1"/>
  <c r="I34" i="7"/>
  <c r="K34" i="7" s="1"/>
  <c r="I33" i="7"/>
  <c r="I32" i="7"/>
  <c r="L32" i="7" s="1"/>
  <c r="I31" i="7"/>
  <c r="L31" i="7" s="1"/>
  <c r="I30" i="7"/>
  <c r="K30" i="7" s="1"/>
  <c r="I23" i="7"/>
  <c r="J23" i="7" s="1"/>
  <c r="I22" i="7"/>
  <c r="J22" i="7" s="1"/>
  <c r="I21" i="7"/>
  <c r="J21" i="7" s="1"/>
  <c r="I20" i="7"/>
  <c r="K20" i="7" s="1"/>
  <c r="I19" i="7"/>
  <c r="J19" i="7" s="1"/>
  <c r="F417" i="7"/>
  <c r="F416" i="7"/>
  <c r="F415" i="7"/>
  <c r="F414" i="7"/>
  <c r="F413" i="7"/>
  <c r="F412" i="7"/>
  <c r="F411" i="7"/>
  <c r="F410" i="7"/>
  <c r="F409" i="7"/>
  <c r="F408" i="7"/>
  <c r="F407" i="7"/>
  <c r="F406" i="7"/>
  <c r="F405" i="7"/>
  <c r="F404" i="7"/>
  <c r="F403" i="7"/>
  <c r="F402" i="7"/>
  <c r="F401" i="7"/>
  <c r="F400" i="7"/>
  <c r="F399" i="7"/>
  <c r="F398" i="7"/>
  <c r="F397" i="7"/>
  <c r="F396" i="7"/>
  <c r="F395" i="7"/>
  <c r="F394" i="7"/>
  <c r="F393" i="7"/>
  <c r="F392" i="7"/>
  <c r="F391" i="7"/>
  <c r="F390" i="7"/>
  <c r="F389" i="7"/>
  <c r="F388" i="7"/>
  <c r="F387" i="7"/>
  <c r="F386" i="7"/>
  <c r="F385" i="7"/>
  <c r="F384" i="7"/>
  <c r="F383" i="7"/>
  <c r="F382" i="7"/>
  <c r="F381" i="7"/>
  <c r="F380" i="7"/>
  <c r="F379" i="7"/>
  <c r="F378" i="7"/>
  <c r="F377" i="7"/>
  <c r="F376" i="7"/>
  <c r="F375" i="7"/>
  <c r="F374" i="7"/>
  <c r="F373" i="7"/>
  <c r="F372" i="7"/>
  <c r="F371" i="7"/>
  <c r="F370" i="7"/>
  <c r="F369" i="7"/>
  <c r="F368" i="7"/>
  <c r="F367" i="7"/>
  <c r="F366" i="7"/>
  <c r="F365" i="7"/>
  <c r="F364" i="7"/>
  <c r="F363" i="7"/>
  <c r="F362" i="7"/>
  <c r="F361" i="7"/>
  <c r="F360" i="7"/>
  <c r="F359" i="7"/>
  <c r="F358" i="7"/>
  <c r="F357" i="7"/>
  <c r="F356" i="7"/>
  <c r="F355" i="7"/>
  <c r="F354" i="7"/>
  <c r="F353" i="7"/>
  <c r="F352" i="7"/>
  <c r="F351" i="7"/>
  <c r="F350" i="7"/>
  <c r="F349" i="7"/>
  <c r="F348" i="7"/>
  <c r="F347" i="7"/>
  <c r="F346" i="7"/>
  <c r="F345" i="7"/>
  <c r="F344" i="7"/>
  <c r="F343" i="7"/>
  <c r="F342" i="7"/>
  <c r="F341" i="7"/>
  <c r="F340" i="7"/>
  <c r="F339" i="7"/>
  <c r="F338" i="7"/>
  <c r="F337" i="7"/>
  <c r="F336" i="7"/>
  <c r="F335" i="7"/>
  <c r="F334" i="7"/>
  <c r="F333" i="7"/>
  <c r="F332" i="7"/>
  <c r="F331" i="7"/>
  <c r="F330" i="7"/>
  <c r="F329" i="7"/>
  <c r="F328" i="7"/>
  <c r="F327" i="7"/>
  <c r="F326" i="7"/>
  <c r="F325" i="7"/>
  <c r="F324" i="7"/>
  <c r="F323" i="7"/>
  <c r="F322" i="7"/>
  <c r="F321" i="7"/>
  <c r="F320" i="7"/>
  <c r="F319" i="7"/>
  <c r="F318" i="7"/>
  <c r="F317" i="7"/>
  <c r="F316" i="7"/>
  <c r="F315" i="7"/>
  <c r="F314" i="7"/>
  <c r="F313" i="7"/>
  <c r="F312" i="7"/>
  <c r="F311" i="7"/>
  <c r="F310" i="7"/>
  <c r="F309" i="7"/>
  <c r="F308" i="7"/>
  <c r="F307" i="7"/>
  <c r="F306" i="7"/>
  <c r="F305" i="7"/>
  <c r="F304" i="7"/>
  <c r="F303" i="7"/>
  <c r="F302" i="7"/>
  <c r="F301" i="7"/>
  <c r="F300" i="7"/>
  <c r="F299" i="7"/>
  <c r="F298" i="7"/>
  <c r="F297" i="7"/>
  <c r="F296" i="7"/>
  <c r="F295" i="7"/>
  <c r="F294" i="7"/>
  <c r="F293" i="7"/>
  <c r="F292" i="7"/>
  <c r="F291" i="7"/>
  <c r="F290" i="7"/>
  <c r="F289" i="7"/>
  <c r="F288" i="7"/>
  <c r="F287" i="7"/>
  <c r="F286" i="7"/>
  <c r="F285" i="7"/>
  <c r="F284" i="7"/>
  <c r="F283" i="7"/>
  <c r="F282" i="7"/>
  <c r="F281" i="7"/>
  <c r="F280" i="7"/>
  <c r="F279" i="7"/>
  <c r="F278" i="7"/>
  <c r="F277" i="7"/>
  <c r="F276" i="7"/>
  <c r="F275" i="7"/>
  <c r="F274" i="7"/>
  <c r="F273" i="7"/>
  <c r="F272" i="7"/>
  <c r="F271" i="7"/>
  <c r="F270" i="7"/>
  <c r="F269" i="7"/>
  <c r="F268" i="7"/>
  <c r="F267" i="7"/>
  <c r="F266" i="7"/>
  <c r="F265" i="7"/>
  <c r="F264" i="7"/>
  <c r="F263" i="7"/>
  <c r="F262" i="7"/>
  <c r="F261" i="7"/>
  <c r="F260" i="7"/>
  <c r="F259" i="7"/>
  <c r="F258" i="7"/>
  <c r="F257" i="7"/>
  <c r="F256" i="7"/>
  <c r="F255" i="7"/>
  <c r="F254" i="7"/>
  <c r="F253" i="7"/>
  <c r="F252" i="7"/>
  <c r="F251" i="7"/>
  <c r="F250" i="7"/>
  <c r="F249" i="7"/>
  <c r="F248" i="7"/>
  <c r="F247" i="7"/>
  <c r="F246" i="7"/>
  <c r="F245" i="7"/>
  <c r="F244" i="7"/>
  <c r="F243" i="7"/>
  <c r="F242" i="7"/>
  <c r="F241" i="7"/>
  <c r="F240" i="7"/>
  <c r="F239" i="7"/>
  <c r="F238" i="7"/>
  <c r="F237" i="7"/>
  <c r="F236" i="7"/>
  <c r="F235" i="7"/>
  <c r="F234" i="7"/>
  <c r="F233" i="7"/>
  <c r="F232" i="7"/>
  <c r="F231" i="7"/>
  <c r="F230" i="7"/>
  <c r="F229" i="7"/>
  <c r="F228" i="7"/>
  <c r="F227" i="7"/>
  <c r="F226" i="7"/>
  <c r="F225" i="7"/>
  <c r="F224" i="7"/>
  <c r="F223" i="7"/>
  <c r="F222" i="7"/>
  <c r="F221" i="7"/>
  <c r="F220" i="7"/>
  <c r="F219" i="7"/>
  <c r="F218" i="7"/>
  <c r="F217" i="7"/>
  <c r="F216" i="7"/>
  <c r="F215" i="7"/>
  <c r="F214" i="7"/>
  <c r="F213" i="7"/>
  <c r="F212" i="7"/>
  <c r="F211" i="7"/>
  <c r="F210" i="7"/>
  <c r="F209" i="7"/>
  <c r="F208" i="7"/>
  <c r="F207" i="7"/>
  <c r="F206" i="7"/>
  <c r="F205" i="7"/>
  <c r="F204" i="7"/>
  <c r="F203" i="7"/>
  <c r="F202" i="7"/>
  <c r="F201" i="7"/>
  <c r="F200" i="7"/>
  <c r="F199" i="7"/>
  <c r="F198" i="7"/>
  <c r="F197" i="7"/>
  <c r="F196" i="7"/>
  <c r="F195" i="7"/>
  <c r="F194" i="7"/>
  <c r="F193" i="7"/>
  <c r="F192" i="7"/>
  <c r="F191" i="7"/>
  <c r="F190" i="7"/>
  <c r="F189" i="7"/>
  <c r="F188" i="7"/>
  <c r="F187" i="7"/>
  <c r="F186" i="7"/>
  <c r="F185" i="7"/>
  <c r="F184" i="7"/>
  <c r="F183" i="7"/>
  <c r="F182" i="7"/>
  <c r="F181" i="7"/>
  <c r="F180" i="7"/>
  <c r="F179" i="7"/>
  <c r="F178" i="7"/>
  <c r="F177" i="7"/>
  <c r="F176" i="7"/>
  <c r="F175" i="7"/>
  <c r="F174" i="7"/>
  <c r="F173" i="7"/>
  <c r="F172" i="7"/>
  <c r="F171" i="7"/>
  <c r="F170" i="7"/>
  <c r="F169" i="7"/>
  <c r="F168" i="7"/>
  <c r="F167" i="7"/>
  <c r="F166" i="7"/>
  <c r="F165" i="7"/>
  <c r="F164" i="7"/>
  <c r="F163" i="7"/>
  <c r="F162" i="7"/>
  <c r="F161" i="7"/>
  <c r="F160" i="7"/>
  <c r="F159" i="7"/>
  <c r="F158" i="7"/>
  <c r="F157" i="7"/>
  <c r="F156" i="7"/>
  <c r="F155" i="7"/>
  <c r="F154" i="7"/>
  <c r="F153" i="7"/>
  <c r="F152" i="7"/>
  <c r="F151" i="7"/>
  <c r="F150" i="7"/>
  <c r="F149" i="7"/>
  <c r="F148" i="7"/>
  <c r="F147" i="7"/>
  <c r="F146" i="7"/>
  <c r="F145" i="7"/>
  <c r="F144" i="7"/>
  <c r="F143" i="7"/>
  <c r="F142" i="7"/>
  <c r="F141" i="7"/>
  <c r="F140" i="7"/>
  <c r="F139" i="7"/>
  <c r="F138" i="7"/>
  <c r="F137" i="7"/>
  <c r="F136" i="7"/>
  <c r="F135" i="7"/>
  <c r="F134" i="7"/>
  <c r="F133" i="7"/>
  <c r="F132" i="7"/>
  <c r="F131" i="7"/>
  <c r="F130" i="7"/>
  <c r="F129" i="7"/>
  <c r="F128" i="7"/>
  <c r="F127" i="7"/>
  <c r="F126" i="7"/>
  <c r="F125" i="7"/>
  <c r="F124" i="7"/>
  <c r="F123" i="7"/>
  <c r="F122" i="7"/>
  <c r="F121" i="7"/>
  <c r="F120" i="7"/>
  <c r="F119" i="7"/>
  <c r="F118" i="7"/>
  <c r="F117" i="7"/>
  <c r="F116" i="7"/>
  <c r="F115" i="7"/>
  <c r="F114" i="7"/>
  <c r="F113" i="7"/>
  <c r="F112" i="7"/>
  <c r="F111" i="7"/>
  <c r="F110" i="7"/>
  <c r="F109" i="7"/>
  <c r="F108" i="7"/>
  <c r="F107" i="7"/>
  <c r="F106" i="7"/>
  <c r="F105" i="7"/>
  <c r="F104" i="7"/>
  <c r="F103" i="7"/>
  <c r="F102" i="7"/>
  <c r="F101" i="7"/>
  <c r="F100" i="7"/>
  <c r="F99" i="7"/>
  <c r="F98" i="7"/>
  <c r="F97" i="7"/>
  <c r="F96" i="7"/>
  <c r="F95" i="7"/>
  <c r="F94" i="7"/>
  <c r="F93" i="7"/>
  <c r="F92" i="7"/>
  <c r="F91" i="7"/>
  <c r="F90" i="7"/>
  <c r="F89" i="7"/>
  <c r="F88" i="7"/>
  <c r="F87" i="7"/>
  <c r="F86" i="7"/>
  <c r="F85" i="7"/>
  <c r="F84" i="7"/>
  <c r="F83" i="7"/>
  <c r="F82" i="7"/>
  <c r="F81" i="7"/>
  <c r="F80" i="7"/>
  <c r="F79" i="7"/>
  <c r="F78" i="7"/>
  <c r="F77" i="7"/>
  <c r="F76" i="7"/>
  <c r="F75" i="7"/>
  <c r="F74" i="7"/>
  <c r="F73" i="7"/>
  <c r="F72" i="7"/>
  <c r="F71" i="7"/>
  <c r="F70" i="7"/>
  <c r="F69" i="7"/>
  <c r="F68" i="7"/>
  <c r="F67" i="7"/>
  <c r="F66" i="7"/>
  <c r="F65" i="7"/>
  <c r="F64" i="7"/>
  <c r="F63" i="7"/>
  <c r="F62" i="7"/>
  <c r="F61" i="7"/>
  <c r="F60" i="7"/>
  <c r="F59" i="7"/>
  <c r="F58" i="7"/>
  <c r="F57" i="7"/>
  <c r="F56" i="7"/>
  <c r="F55" i="7"/>
  <c r="F54" i="7"/>
  <c r="F53" i="7"/>
  <c r="F52" i="7"/>
  <c r="F51" i="7"/>
  <c r="F50" i="7"/>
  <c r="F49" i="7"/>
  <c r="F48" i="7"/>
  <c r="F47" i="7"/>
  <c r="F46" i="7"/>
  <c r="F45" i="7"/>
  <c r="F44" i="7"/>
  <c r="F43" i="7"/>
  <c r="F42" i="7"/>
  <c r="F41" i="7"/>
  <c r="F40" i="7"/>
  <c r="F39" i="7"/>
  <c r="F38" i="7"/>
  <c r="F37" i="7"/>
  <c r="F36" i="7"/>
  <c r="F35" i="7"/>
  <c r="F34" i="7"/>
  <c r="F33" i="7"/>
  <c r="F32" i="7"/>
  <c r="F31" i="7"/>
  <c r="F30" i="7"/>
  <c r="F23" i="7"/>
  <c r="F22" i="7"/>
  <c r="F21" i="7"/>
  <c r="F20" i="7"/>
  <c r="F19" i="7"/>
  <c r="D417" i="7"/>
  <c r="D416" i="7"/>
  <c r="D415" i="7"/>
  <c r="D414" i="7"/>
  <c r="D413" i="7"/>
  <c r="D412" i="7"/>
  <c r="D411" i="7"/>
  <c r="D410" i="7"/>
  <c r="D409" i="7"/>
  <c r="D408" i="7"/>
  <c r="D407" i="7"/>
  <c r="D406" i="7"/>
  <c r="D405" i="7"/>
  <c r="D404" i="7"/>
  <c r="D403" i="7"/>
  <c r="D402" i="7"/>
  <c r="D401" i="7"/>
  <c r="D400" i="7"/>
  <c r="D399" i="7"/>
  <c r="D398" i="7"/>
  <c r="D397" i="7"/>
  <c r="D396" i="7"/>
  <c r="D395" i="7"/>
  <c r="D394" i="7"/>
  <c r="D393" i="7"/>
  <c r="D392" i="7"/>
  <c r="D391" i="7"/>
  <c r="D390" i="7"/>
  <c r="D389" i="7"/>
  <c r="D388" i="7"/>
  <c r="D387" i="7"/>
  <c r="D386" i="7"/>
  <c r="D385" i="7"/>
  <c r="D384" i="7"/>
  <c r="D383" i="7"/>
  <c r="D382" i="7"/>
  <c r="D381" i="7"/>
  <c r="D380" i="7"/>
  <c r="D379" i="7"/>
  <c r="D378" i="7"/>
  <c r="D377" i="7"/>
  <c r="D376" i="7"/>
  <c r="D375" i="7"/>
  <c r="D374" i="7"/>
  <c r="D373" i="7"/>
  <c r="D372" i="7"/>
  <c r="D371" i="7"/>
  <c r="D370" i="7"/>
  <c r="D369" i="7"/>
  <c r="D368" i="7"/>
  <c r="D367" i="7"/>
  <c r="D366" i="7"/>
  <c r="D365" i="7"/>
  <c r="D364" i="7"/>
  <c r="D363" i="7"/>
  <c r="D362" i="7"/>
  <c r="D361" i="7"/>
  <c r="D360" i="7"/>
  <c r="D359" i="7"/>
  <c r="D358" i="7"/>
  <c r="D357" i="7"/>
  <c r="D356" i="7"/>
  <c r="D355" i="7"/>
  <c r="D354" i="7"/>
  <c r="D353" i="7"/>
  <c r="D352" i="7"/>
  <c r="D351" i="7"/>
  <c r="D350" i="7"/>
  <c r="D349" i="7"/>
  <c r="D348" i="7"/>
  <c r="D347" i="7"/>
  <c r="D346" i="7"/>
  <c r="D345" i="7"/>
  <c r="D344" i="7"/>
  <c r="D343" i="7"/>
  <c r="D342" i="7"/>
  <c r="D341" i="7"/>
  <c r="D340" i="7"/>
  <c r="D339" i="7"/>
  <c r="D338" i="7"/>
  <c r="D337" i="7"/>
  <c r="D336" i="7"/>
  <c r="D335" i="7"/>
  <c r="D334" i="7"/>
  <c r="D333" i="7"/>
  <c r="D332" i="7"/>
  <c r="D331" i="7"/>
  <c r="D330" i="7"/>
  <c r="D329" i="7"/>
  <c r="D328" i="7"/>
  <c r="D327" i="7"/>
  <c r="D326" i="7"/>
  <c r="D325" i="7"/>
  <c r="D324" i="7"/>
  <c r="D323" i="7"/>
  <c r="D322" i="7"/>
  <c r="D321" i="7"/>
  <c r="D320" i="7"/>
  <c r="D319" i="7"/>
  <c r="D318" i="7"/>
  <c r="D317" i="7"/>
  <c r="D316" i="7"/>
  <c r="D315" i="7"/>
  <c r="D314" i="7"/>
  <c r="D313" i="7"/>
  <c r="D312" i="7"/>
  <c r="D311" i="7"/>
  <c r="D310" i="7"/>
  <c r="D309" i="7"/>
  <c r="D308" i="7"/>
  <c r="D307" i="7"/>
  <c r="D306" i="7"/>
  <c r="D305" i="7"/>
  <c r="D304" i="7"/>
  <c r="D303" i="7"/>
  <c r="D302" i="7"/>
  <c r="D301" i="7"/>
  <c r="D300" i="7"/>
  <c r="D299" i="7"/>
  <c r="D298" i="7"/>
  <c r="D297" i="7"/>
  <c r="D296" i="7"/>
  <c r="D295" i="7"/>
  <c r="D294" i="7"/>
  <c r="D293" i="7"/>
  <c r="D292" i="7"/>
  <c r="D291" i="7"/>
  <c r="D290" i="7"/>
  <c r="D289" i="7"/>
  <c r="D288" i="7"/>
  <c r="D287" i="7"/>
  <c r="D286" i="7"/>
  <c r="D285" i="7"/>
  <c r="D284" i="7"/>
  <c r="D283" i="7"/>
  <c r="D282" i="7"/>
  <c r="D281" i="7"/>
  <c r="D280" i="7"/>
  <c r="D279" i="7"/>
  <c r="D278" i="7"/>
  <c r="D277" i="7"/>
  <c r="D276" i="7"/>
  <c r="D275" i="7"/>
  <c r="D274" i="7"/>
  <c r="D273" i="7"/>
  <c r="D272" i="7"/>
  <c r="D271" i="7"/>
  <c r="D270" i="7"/>
  <c r="D269" i="7"/>
  <c r="D268" i="7"/>
  <c r="D267" i="7"/>
  <c r="D266" i="7"/>
  <c r="D265" i="7"/>
  <c r="D264" i="7"/>
  <c r="D263" i="7"/>
  <c r="D262" i="7"/>
  <c r="D261" i="7"/>
  <c r="D260" i="7"/>
  <c r="D259" i="7"/>
  <c r="D258" i="7"/>
  <c r="D257" i="7"/>
  <c r="D256" i="7"/>
  <c r="D255" i="7"/>
  <c r="D254" i="7"/>
  <c r="D253" i="7"/>
  <c r="D252" i="7"/>
  <c r="D251" i="7"/>
  <c r="D250" i="7"/>
  <c r="D249" i="7"/>
  <c r="D248" i="7"/>
  <c r="D247" i="7"/>
  <c r="D246" i="7"/>
  <c r="D245" i="7"/>
  <c r="D244" i="7"/>
  <c r="D243" i="7"/>
  <c r="D242" i="7"/>
  <c r="D241" i="7"/>
  <c r="D240" i="7"/>
  <c r="D239" i="7"/>
  <c r="D238" i="7"/>
  <c r="D237" i="7"/>
  <c r="D236" i="7"/>
  <c r="D235" i="7"/>
  <c r="D234" i="7"/>
  <c r="D233" i="7"/>
  <c r="D232" i="7"/>
  <c r="D231" i="7"/>
  <c r="D230" i="7"/>
  <c r="D229" i="7"/>
  <c r="D228" i="7"/>
  <c r="D227" i="7"/>
  <c r="D226" i="7"/>
  <c r="D225" i="7"/>
  <c r="D224" i="7"/>
  <c r="D223" i="7"/>
  <c r="D222" i="7"/>
  <c r="D221" i="7"/>
  <c r="D220" i="7"/>
  <c r="D219" i="7"/>
  <c r="D218" i="7"/>
  <c r="D217" i="7"/>
  <c r="D216" i="7"/>
  <c r="D215" i="7"/>
  <c r="D214" i="7"/>
  <c r="D213" i="7"/>
  <c r="D212" i="7"/>
  <c r="D211" i="7"/>
  <c r="D210" i="7"/>
  <c r="D209" i="7"/>
  <c r="D208" i="7"/>
  <c r="D207" i="7"/>
  <c r="D206" i="7"/>
  <c r="D205" i="7"/>
  <c r="D204" i="7"/>
  <c r="D203" i="7"/>
  <c r="D202" i="7"/>
  <c r="D201" i="7"/>
  <c r="D200" i="7"/>
  <c r="D199" i="7"/>
  <c r="D198" i="7"/>
  <c r="D197" i="7"/>
  <c r="D196" i="7"/>
  <c r="D195" i="7"/>
  <c r="D194" i="7"/>
  <c r="D193" i="7"/>
  <c r="D192" i="7"/>
  <c r="D191" i="7"/>
  <c r="D190" i="7"/>
  <c r="D189" i="7"/>
  <c r="D188" i="7"/>
  <c r="D187" i="7"/>
  <c r="D186" i="7"/>
  <c r="D185" i="7"/>
  <c r="D184" i="7"/>
  <c r="D183" i="7"/>
  <c r="D182" i="7"/>
  <c r="D181" i="7"/>
  <c r="D180" i="7"/>
  <c r="D179" i="7"/>
  <c r="D178" i="7"/>
  <c r="D177" i="7"/>
  <c r="D176" i="7"/>
  <c r="D175" i="7"/>
  <c r="D174" i="7"/>
  <c r="D173" i="7"/>
  <c r="D172" i="7"/>
  <c r="D171" i="7"/>
  <c r="D170" i="7"/>
  <c r="D169" i="7"/>
  <c r="D168" i="7"/>
  <c r="D167" i="7"/>
  <c r="D166" i="7"/>
  <c r="D165" i="7"/>
  <c r="D164" i="7"/>
  <c r="D163" i="7"/>
  <c r="D162" i="7"/>
  <c r="D161" i="7"/>
  <c r="D160" i="7"/>
  <c r="D159" i="7"/>
  <c r="D158" i="7"/>
  <c r="D157" i="7"/>
  <c r="D156" i="7"/>
  <c r="D155" i="7"/>
  <c r="D154" i="7"/>
  <c r="D153" i="7"/>
  <c r="D152" i="7"/>
  <c r="D151" i="7"/>
  <c r="D150" i="7"/>
  <c r="D149" i="7"/>
  <c r="D148" i="7"/>
  <c r="D147" i="7"/>
  <c r="D146" i="7"/>
  <c r="D145" i="7"/>
  <c r="D144" i="7"/>
  <c r="D143" i="7"/>
  <c r="D142" i="7"/>
  <c r="D141" i="7"/>
  <c r="D140" i="7"/>
  <c r="D139" i="7"/>
  <c r="D138" i="7"/>
  <c r="D137" i="7"/>
  <c r="D136" i="7"/>
  <c r="D135" i="7"/>
  <c r="D134" i="7"/>
  <c r="D133" i="7"/>
  <c r="D132" i="7"/>
  <c r="D131" i="7"/>
  <c r="D130" i="7"/>
  <c r="D129" i="7"/>
  <c r="D128" i="7"/>
  <c r="D127" i="7"/>
  <c r="D126" i="7"/>
  <c r="D125" i="7"/>
  <c r="D124" i="7"/>
  <c r="D123" i="7"/>
  <c r="D122" i="7"/>
  <c r="D121" i="7"/>
  <c r="D120" i="7"/>
  <c r="D119" i="7"/>
  <c r="D118" i="7"/>
  <c r="D117" i="7"/>
  <c r="D116" i="7"/>
  <c r="D115" i="7"/>
  <c r="D114" i="7"/>
  <c r="D113" i="7"/>
  <c r="D112" i="7"/>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D31" i="7"/>
  <c r="D30" i="7"/>
  <c r="D23" i="7"/>
  <c r="D22" i="7"/>
  <c r="D21" i="7"/>
  <c r="D20" i="7"/>
  <c r="D19" i="7"/>
  <c r="B417" i="7"/>
  <c r="B416" i="7"/>
  <c r="B415" i="7"/>
  <c r="B414" i="7"/>
  <c r="B413" i="7"/>
  <c r="B412" i="7"/>
  <c r="B411" i="7"/>
  <c r="B410" i="7"/>
  <c r="B409" i="7"/>
  <c r="B408" i="7"/>
  <c r="B407" i="7"/>
  <c r="B406" i="7"/>
  <c r="B405" i="7"/>
  <c r="B404" i="7"/>
  <c r="B403" i="7"/>
  <c r="B402" i="7"/>
  <c r="B401" i="7"/>
  <c r="B400" i="7"/>
  <c r="B399" i="7"/>
  <c r="B398" i="7"/>
  <c r="B397" i="7"/>
  <c r="B396" i="7"/>
  <c r="B395" i="7"/>
  <c r="B394" i="7"/>
  <c r="B393" i="7"/>
  <c r="B392" i="7"/>
  <c r="B391" i="7"/>
  <c r="B390" i="7"/>
  <c r="B389" i="7"/>
  <c r="B388" i="7"/>
  <c r="B387" i="7"/>
  <c r="B386" i="7"/>
  <c r="B385" i="7"/>
  <c r="B384" i="7"/>
  <c r="B383" i="7"/>
  <c r="B382" i="7"/>
  <c r="B381" i="7"/>
  <c r="B380" i="7"/>
  <c r="B379" i="7"/>
  <c r="B378" i="7"/>
  <c r="B377" i="7"/>
  <c r="B376" i="7"/>
  <c r="B375" i="7"/>
  <c r="B374" i="7"/>
  <c r="B373" i="7"/>
  <c r="B372" i="7"/>
  <c r="B371" i="7"/>
  <c r="B370" i="7"/>
  <c r="B369" i="7"/>
  <c r="B368" i="7"/>
  <c r="B367" i="7"/>
  <c r="B366" i="7"/>
  <c r="B365" i="7"/>
  <c r="B364" i="7"/>
  <c r="B363" i="7"/>
  <c r="B362" i="7"/>
  <c r="B361" i="7"/>
  <c r="B360" i="7"/>
  <c r="B359" i="7"/>
  <c r="B358" i="7"/>
  <c r="B357" i="7"/>
  <c r="B356" i="7"/>
  <c r="B355" i="7"/>
  <c r="B354" i="7"/>
  <c r="B353" i="7"/>
  <c r="B352" i="7"/>
  <c r="B351" i="7"/>
  <c r="B350" i="7"/>
  <c r="B349" i="7"/>
  <c r="B348" i="7"/>
  <c r="B347" i="7"/>
  <c r="B346" i="7"/>
  <c r="B345" i="7"/>
  <c r="B344" i="7"/>
  <c r="B343" i="7"/>
  <c r="B342" i="7"/>
  <c r="B341" i="7"/>
  <c r="B340" i="7"/>
  <c r="B339" i="7"/>
  <c r="B338" i="7"/>
  <c r="B337" i="7"/>
  <c r="B336" i="7"/>
  <c r="B335" i="7"/>
  <c r="B334" i="7"/>
  <c r="B333" i="7"/>
  <c r="B332" i="7"/>
  <c r="B331" i="7"/>
  <c r="B330" i="7"/>
  <c r="B329" i="7"/>
  <c r="B328" i="7"/>
  <c r="B327" i="7"/>
  <c r="B326" i="7"/>
  <c r="B325" i="7"/>
  <c r="B324" i="7"/>
  <c r="B323" i="7"/>
  <c r="B322" i="7"/>
  <c r="B321" i="7"/>
  <c r="B320" i="7"/>
  <c r="B319" i="7"/>
  <c r="B318" i="7"/>
  <c r="B317" i="7"/>
  <c r="B316" i="7"/>
  <c r="B315" i="7"/>
  <c r="B314" i="7"/>
  <c r="B313" i="7"/>
  <c r="B312" i="7"/>
  <c r="B311" i="7"/>
  <c r="B310" i="7"/>
  <c r="B309" i="7"/>
  <c r="B308" i="7"/>
  <c r="B307" i="7"/>
  <c r="B306" i="7"/>
  <c r="B305" i="7"/>
  <c r="B304" i="7"/>
  <c r="B303" i="7"/>
  <c r="B302" i="7"/>
  <c r="B301" i="7"/>
  <c r="B300" i="7"/>
  <c r="B299" i="7"/>
  <c r="B298" i="7"/>
  <c r="B297" i="7"/>
  <c r="B296" i="7"/>
  <c r="B295" i="7"/>
  <c r="B294" i="7"/>
  <c r="B293" i="7"/>
  <c r="B292" i="7"/>
  <c r="B291" i="7"/>
  <c r="B290" i="7"/>
  <c r="B289" i="7"/>
  <c r="B288" i="7"/>
  <c r="B287" i="7"/>
  <c r="B286" i="7"/>
  <c r="B285" i="7"/>
  <c r="B284" i="7"/>
  <c r="B283" i="7"/>
  <c r="B282" i="7"/>
  <c r="B281" i="7"/>
  <c r="B280" i="7"/>
  <c r="B279" i="7"/>
  <c r="B278" i="7"/>
  <c r="B277" i="7"/>
  <c r="B276" i="7"/>
  <c r="B275" i="7"/>
  <c r="B274" i="7"/>
  <c r="B273" i="7"/>
  <c r="B272" i="7"/>
  <c r="B271" i="7"/>
  <c r="B270" i="7"/>
  <c r="B269" i="7"/>
  <c r="B268" i="7"/>
  <c r="B267" i="7"/>
  <c r="B266" i="7"/>
  <c r="B265" i="7"/>
  <c r="B264" i="7"/>
  <c r="B263" i="7"/>
  <c r="B262" i="7"/>
  <c r="B261" i="7"/>
  <c r="B260" i="7"/>
  <c r="B259" i="7"/>
  <c r="B258" i="7"/>
  <c r="B257" i="7"/>
  <c r="B256" i="7"/>
  <c r="B255" i="7"/>
  <c r="B254" i="7"/>
  <c r="B253" i="7"/>
  <c r="B252" i="7"/>
  <c r="B251" i="7"/>
  <c r="B250" i="7"/>
  <c r="B249" i="7"/>
  <c r="B248" i="7"/>
  <c r="B247" i="7"/>
  <c r="B246" i="7"/>
  <c r="B245" i="7"/>
  <c r="B244" i="7"/>
  <c r="B243" i="7"/>
  <c r="B242" i="7"/>
  <c r="B241" i="7"/>
  <c r="B240" i="7"/>
  <c r="B239" i="7"/>
  <c r="B238" i="7"/>
  <c r="B237" i="7"/>
  <c r="B236" i="7"/>
  <c r="B235" i="7"/>
  <c r="B234" i="7"/>
  <c r="B233" i="7"/>
  <c r="B232" i="7"/>
  <c r="B231" i="7"/>
  <c r="B230" i="7"/>
  <c r="B229" i="7"/>
  <c r="B228" i="7"/>
  <c r="B227" i="7"/>
  <c r="B226" i="7"/>
  <c r="B225" i="7"/>
  <c r="B224" i="7"/>
  <c r="B223" i="7"/>
  <c r="B222" i="7"/>
  <c r="B221" i="7"/>
  <c r="B220" i="7"/>
  <c r="B219" i="7"/>
  <c r="B218" i="7"/>
  <c r="B217" i="7"/>
  <c r="B216" i="7"/>
  <c r="B215" i="7"/>
  <c r="B214" i="7"/>
  <c r="B213" i="7"/>
  <c r="B212" i="7"/>
  <c r="B211" i="7"/>
  <c r="B210" i="7"/>
  <c r="B209" i="7"/>
  <c r="B208" i="7"/>
  <c r="B207" i="7"/>
  <c r="B206" i="7"/>
  <c r="B205" i="7"/>
  <c r="B204" i="7"/>
  <c r="B203" i="7"/>
  <c r="B202" i="7"/>
  <c r="B201" i="7"/>
  <c r="B200" i="7"/>
  <c r="B199" i="7"/>
  <c r="B198" i="7"/>
  <c r="B197" i="7"/>
  <c r="B196" i="7"/>
  <c r="B195" i="7"/>
  <c r="B194" i="7"/>
  <c r="B193" i="7"/>
  <c r="B192" i="7"/>
  <c r="B191" i="7"/>
  <c r="B190" i="7"/>
  <c r="B189" i="7"/>
  <c r="B188" i="7"/>
  <c r="B187" i="7"/>
  <c r="B186" i="7"/>
  <c r="B185" i="7"/>
  <c r="B184" i="7"/>
  <c r="B183" i="7"/>
  <c r="B182" i="7"/>
  <c r="B181" i="7"/>
  <c r="B180" i="7"/>
  <c r="B179" i="7"/>
  <c r="B178" i="7"/>
  <c r="B177" i="7"/>
  <c r="B176" i="7"/>
  <c r="B175" i="7"/>
  <c r="B174" i="7"/>
  <c r="B173" i="7"/>
  <c r="B172" i="7"/>
  <c r="B171" i="7"/>
  <c r="B170" i="7"/>
  <c r="B169" i="7"/>
  <c r="B168" i="7"/>
  <c r="B167" i="7"/>
  <c r="B166" i="7"/>
  <c r="B165" i="7"/>
  <c r="B164" i="7"/>
  <c r="B163" i="7"/>
  <c r="B162" i="7"/>
  <c r="B161" i="7"/>
  <c r="B160" i="7"/>
  <c r="B159" i="7"/>
  <c r="B158" i="7"/>
  <c r="B157" i="7"/>
  <c r="B156" i="7"/>
  <c r="B155" i="7"/>
  <c r="B154" i="7"/>
  <c r="B153" i="7"/>
  <c r="B152" i="7"/>
  <c r="B151" i="7"/>
  <c r="B150" i="7"/>
  <c r="B149" i="7"/>
  <c r="B148" i="7"/>
  <c r="B147" i="7"/>
  <c r="B146" i="7"/>
  <c r="B145" i="7"/>
  <c r="B144" i="7"/>
  <c r="B143" i="7"/>
  <c r="B142" i="7"/>
  <c r="B141" i="7"/>
  <c r="B140" i="7"/>
  <c r="B139" i="7"/>
  <c r="B138" i="7"/>
  <c r="B137" i="7"/>
  <c r="B136" i="7"/>
  <c r="B135" i="7"/>
  <c r="B134" i="7"/>
  <c r="B133" i="7"/>
  <c r="B132" i="7"/>
  <c r="B131" i="7"/>
  <c r="B130" i="7"/>
  <c r="B129" i="7"/>
  <c r="B128" i="7"/>
  <c r="B127" i="7"/>
  <c r="B126" i="7"/>
  <c r="B125" i="7"/>
  <c r="B124" i="7"/>
  <c r="B123" i="7"/>
  <c r="B122" i="7"/>
  <c r="B121" i="7"/>
  <c r="B120" i="7"/>
  <c r="B119" i="7"/>
  <c r="B118" i="7"/>
  <c r="B117" i="7"/>
  <c r="B116" i="7"/>
  <c r="B115" i="7"/>
  <c r="B114" i="7"/>
  <c r="B113" i="7"/>
  <c r="B112" i="7"/>
  <c r="B111" i="7"/>
  <c r="B110" i="7"/>
  <c r="B109" i="7"/>
  <c r="B108" i="7"/>
  <c r="B107" i="7"/>
  <c r="B106" i="7"/>
  <c r="B105" i="7"/>
  <c r="B104" i="7"/>
  <c r="B103" i="7"/>
  <c r="B102" i="7"/>
  <c r="B101" i="7"/>
  <c r="B100" i="7"/>
  <c r="B99" i="7"/>
  <c r="B98" i="7"/>
  <c r="B97" i="7"/>
  <c r="B96" i="7"/>
  <c r="B95" i="7"/>
  <c r="B94" i="7"/>
  <c r="B93" i="7"/>
  <c r="B92" i="7"/>
  <c r="B91" i="7"/>
  <c r="B90" i="7"/>
  <c r="B89" i="7"/>
  <c r="B88" i="7"/>
  <c r="B87" i="7"/>
  <c r="B86" i="7"/>
  <c r="B85" i="7"/>
  <c r="B84" i="7"/>
  <c r="B83" i="7"/>
  <c r="B82" i="7"/>
  <c r="B81" i="7"/>
  <c r="B80" i="7"/>
  <c r="B79" i="7"/>
  <c r="B78" i="7"/>
  <c r="B77" i="7"/>
  <c r="B76" i="7"/>
  <c r="B75" i="7"/>
  <c r="B74" i="7"/>
  <c r="B73" i="7"/>
  <c r="B72" i="7"/>
  <c r="B71" i="7"/>
  <c r="B70" i="7"/>
  <c r="B69" i="7"/>
  <c r="B68" i="7"/>
  <c r="B67" i="7"/>
  <c r="B66" i="7"/>
  <c r="B65" i="7"/>
  <c r="B64" i="7"/>
  <c r="B63" i="7"/>
  <c r="B62" i="7"/>
  <c r="B61" i="7"/>
  <c r="B60" i="7"/>
  <c r="B59" i="7"/>
  <c r="B58" i="7"/>
  <c r="B57" i="7"/>
  <c r="B56" i="7"/>
  <c r="B55" i="7"/>
  <c r="B54" i="7"/>
  <c r="B53" i="7"/>
  <c r="B52" i="7"/>
  <c r="B51" i="7"/>
  <c r="B50" i="7"/>
  <c r="B49" i="7"/>
  <c r="B48" i="7"/>
  <c r="B47" i="7"/>
  <c r="B46" i="7"/>
  <c r="B45" i="7"/>
  <c r="B44" i="7"/>
  <c r="B43" i="7"/>
  <c r="B42" i="7"/>
  <c r="B41" i="7"/>
  <c r="B40" i="7"/>
  <c r="B39" i="7"/>
  <c r="B38" i="7"/>
  <c r="B37" i="7"/>
  <c r="B36" i="7"/>
  <c r="B35" i="7"/>
  <c r="B34" i="7"/>
  <c r="B33" i="7"/>
  <c r="B32" i="7"/>
  <c r="B31" i="7"/>
  <c r="B30" i="7"/>
  <c r="B23" i="7"/>
  <c r="B22" i="7"/>
  <c r="B21" i="7"/>
  <c r="B20" i="7"/>
  <c r="B19" i="7"/>
  <c r="O18" i="7"/>
  <c r="I18" i="7"/>
  <c r="F18" i="7"/>
  <c r="D18" i="7"/>
  <c r="B18" i="7"/>
  <c r="G493" i="13"/>
  <c r="G492" i="13"/>
  <c r="G491" i="13"/>
  <c r="G490" i="13"/>
  <c r="G489" i="13"/>
  <c r="G488" i="13"/>
  <c r="G487" i="13"/>
  <c r="G486" i="13"/>
  <c r="G485" i="13"/>
  <c r="G484" i="13"/>
  <c r="G483" i="13"/>
  <c r="G482" i="13"/>
  <c r="G481" i="13"/>
  <c r="G480" i="13"/>
  <c r="G479" i="13"/>
  <c r="G478" i="13"/>
  <c r="G477" i="13"/>
  <c r="G476" i="13"/>
  <c r="G475" i="13"/>
  <c r="G474" i="13"/>
  <c r="G473" i="13"/>
  <c r="G472" i="13"/>
  <c r="G471" i="13"/>
  <c r="G470" i="13"/>
  <c r="G469" i="13"/>
  <c r="G468" i="13"/>
  <c r="G467" i="13"/>
  <c r="G466" i="13"/>
  <c r="G465" i="13"/>
  <c r="G464" i="13"/>
  <c r="G463" i="13"/>
  <c r="G462" i="13"/>
  <c r="G461" i="13"/>
  <c r="G460" i="13"/>
  <c r="G459" i="13"/>
  <c r="G458" i="13"/>
  <c r="G457" i="13"/>
  <c r="G456" i="13"/>
  <c r="G455" i="13"/>
  <c r="G454" i="13"/>
  <c r="G453" i="13"/>
  <c r="G452" i="13"/>
  <c r="G451" i="13"/>
  <c r="G450" i="13"/>
  <c r="G449" i="13"/>
  <c r="G448" i="13"/>
  <c r="G447" i="13"/>
  <c r="G446" i="13"/>
  <c r="G445" i="13"/>
  <c r="G444" i="13"/>
  <c r="G443" i="13"/>
  <c r="G442" i="13"/>
  <c r="G441" i="13"/>
  <c r="G440" i="13"/>
  <c r="G439" i="13"/>
  <c r="G438" i="13"/>
  <c r="G437" i="13"/>
  <c r="G436" i="13"/>
  <c r="G435" i="13"/>
  <c r="G434" i="13"/>
  <c r="G433" i="13"/>
  <c r="G432" i="13"/>
  <c r="G431" i="13"/>
  <c r="G430" i="13"/>
  <c r="G429" i="13"/>
  <c r="G428" i="13"/>
  <c r="G427" i="13"/>
  <c r="G426" i="13"/>
  <c r="G425" i="13"/>
  <c r="G424" i="13"/>
  <c r="G423" i="13"/>
  <c r="G422" i="13"/>
  <c r="G421" i="13"/>
  <c r="G420" i="13"/>
  <c r="G419" i="13"/>
  <c r="G418" i="13"/>
  <c r="G417" i="13"/>
  <c r="G416" i="13"/>
  <c r="G415" i="13"/>
  <c r="G414" i="13"/>
  <c r="G413" i="13"/>
  <c r="G412" i="13"/>
  <c r="G411" i="13"/>
  <c r="G410" i="13"/>
  <c r="G409" i="13"/>
  <c r="G408" i="13"/>
  <c r="G407" i="13"/>
  <c r="G406" i="13"/>
  <c r="G405" i="13"/>
  <c r="G404" i="13"/>
  <c r="G403" i="13"/>
  <c r="G402" i="13"/>
  <c r="G401" i="13"/>
  <c r="G400" i="13"/>
  <c r="G399" i="13"/>
  <c r="G398" i="13"/>
  <c r="G397" i="13"/>
  <c r="G396" i="13"/>
  <c r="G395" i="13"/>
  <c r="G394" i="13"/>
  <c r="G393" i="13"/>
  <c r="G392" i="13"/>
  <c r="G391" i="13"/>
  <c r="G390" i="13"/>
  <c r="G389" i="13"/>
  <c r="G388" i="13"/>
  <c r="G387" i="13"/>
  <c r="G386" i="13"/>
  <c r="G385" i="13"/>
  <c r="G384" i="13"/>
  <c r="G383" i="13"/>
  <c r="G382" i="13"/>
  <c r="G381" i="13"/>
  <c r="G380" i="13"/>
  <c r="G379" i="13"/>
  <c r="G378" i="13"/>
  <c r="G377" i="13"/>
  <c r="G376" i="13"/>
  <c r="G375" i="13"/>
  <c r="G374" i="13"/>
  <c r="G373" i="13"/>
  <c r="G372" i="13"/>
  <c r="G371" i="13"/>
  <c r="G370" i="13"/>
  <c r="G369" i="13"/>
  <c r="G368" i="13"/>
  <c r="G367" i="13"/>
  <c r="G366" i="13"/>
  <c r="G365" i="13"/>
  <c r="G364" i="13"/>
  <c r="G363" i="13"/>
  <c r="G362" i="13"/>
  <c r="G361" i="13"/>
  <c r="G360" i="13"/>
  <c r="G359" i="13"/>
  <c r="G358" i="13"/>
  <c r="G357" i="13"/>
  <c r="G356" i="13"/>
  <c r="G355" i="13"/>
  <c r="G354" i="13"/>
  <c r="G353" i="13"/>
  <c r="G352" i="13"/>
  <c r="G351" i="13"/>
  <c r="G350" i="13"/>
  <c r="G349" i="13"/>
  <c r="G348" i="13"/>
  <c r="G347" i="13"/>
  <c r="G346" i="13"/>
  <c r="G345" i="13"/>
  <c r="G344" i="13"/>
  <c r="G343" i="13"/>
  <c r="G342" i="13"/>
  <c r="G341" i="13"/>
  <c r="G340" i="13"/>
  <c r="G339" i="13"/>
  <c r="G338" i="13"/>
  <c r="G337" i="13"/>
  <c r="G336" i="13"/>
  <c r="G335" i="13"/>
  <c r="G334" i="13"/>
  <c r="G333" i="13"/>
  <c r="G332" i="13"/>
  <c r="G331" i="13"/>
  <c r="G330" i="13"/>
  <c r="G329" i="13"/>
  <c r="G328" i="13"/>
  <c r="G327" i="13"/>
  <c r="G326" i="13"/>
  <c r="G325" i="13"/>
  <c r="G324" i="13"/>
  <c r="G323" i="13"/>
  <c r="G322" i="13"/>
  <c r="G321" i="13"/>
  <c r="G320" i="13"/>
  <c r="G319" i="13"/>
  <c r="G318" i="13"/>
  <c r="G317" i="13"/>
  <c r="G316" i="13"/>
  <c r="G315" i="13"/>
  <c r="G314" i="13"/>
  <c r="G313" i="13"/>
  <c r="G312" i="13"/>
  <c r="G311" i="13"/>
  <c r="G310" i="13"/>
  <c r="G309" i="13"/>
  <c r="G308" i="13"/>
  <c r="G307" i="13"/>
  <c r="G306" i="13"/>
  <c r="G305" i="13"/>
  <c r="G304" i="13"/>
  <c r="G303" i="13"/>
  <c r="G302" i="13"/>
  <c r="G301" i="13"/>
  <c r="G300" i="13"/>
  <c r="G299" i="13"/>
  <c r="G298" i="13"/>
  <c r="G297" i="13"/>
  <c r="G296" i="13"/>
  <c r="G295" i="13"/>
  <c r="G294" i="13"/>
  <c r="G293" i="13"/>
  <c r="G292" i="13"/>
  <c r="G291" i="13"/>
  <c r="G290" i="13"/>
  <c r="G289" i="13"/>
  <c r="G288" i="13"/>
  <c r="G287" i="13"/>
  <c r="G286" i="13"/>
  <c r="G285" i="13"/>
  <c r="G284" i="13"/>
  <c r="G283" i="13"/>
  <c r="G282" i="13"/>
  <c r="G281" i="13"/>
  <c r="G280" i="13"/>
  <c r="G279" i="13"/>
  <c r="G278" i="13"/>
  <c r="G277" i="13"/>
  <c r="G276" i="13"/>
  <c r="S89" i="3"/>
  <c r="AD89" i="3"/>
  <c r="AE89" i="3"/>
  <c r="AF89" i="3" s="1"/>
  <c r="AV89" i="3" s="1"/>
  <c r="AG89" i="3"/>
  <c r="AH89" i="3"/>
  <c r="AI89" i="3" s="1"/>
  <c r="AW89" i="3" s="1"/>
  <c r="AJ89" i="3"/>
  <c r="AK89" i="3"/>
  <c r="AL89" i="3" s="1"/>
  <c r="AX89" i="3" s="1"/>
  <c r="AM89" i="3"/>
  <c r="AN89" i="3" s="1"/>
  <c r="AR89" i="3"/>
  <c r="AS89" i="3" s="1"/>
  <c r="AT89" i="3"/>
  <c r="AU89" i="3" s="1"/>
  <c r="AY89" i="3" s="1"/>
  <c r="BF89" i="3"/>
  <c r="BG89" i="3"/>
  <c r="BH89" i="3"/>
  <c r="BI89" i="3"/>
  <c r="BJ89" i="3"/>
  <c r="BK89" i="3"/>
  <c r="BL89" i="3"/>
  <c r="BM89" i="3"/>
  <c r="BN89" i="3"/>
  <c r="BO89" i="3"/>
  <c r="S90" i="3"/>
  <c r="AD90" i="3"/>
  <c r="AE90" i="3"/>
  <c r="AF90" i="3" s="1"/>
  <c r="AV90" i="3" s="1"/>
  <c r="AG90" i="3"/>
  <c r="AH90" i="3"/>
  <c r="AI90" i="3" s="1"/>
  <c r="AW90" i="3" s="1"/>
  <c r="AJ90" i="3"/>
  <c r="AK90" i="3"/>
  <c r="AL90" i="3" s="1"/>
  <c r="AX90" i="3" s="1"/>
  <c r="AM90" i="3"/>
  <c r="AN90" i="3" s="1"/>
  <c r="AR90" i="3"/>
  <c r="AS90" i="3" s="1"/>
  <c r="AT90" i="3"/>
  <c r="AU90" i="3" s="1"/>
  <c r="AY90" i="3" s="1"/>
  <c r="BF90" i="3"/>
  <c r="BG90" i="3"/>
  <c r="BH90" i="3"/>
  <c r="BI90" i="3"/>
  <c r="BJ90" i="3"/>
  <c r="BK90" i="3"/>
  <c r="BL90" i="3"/>
  <c r="BM90" i="3"/>
  <c r="BN90" i="3"/>
  <c r="BO90" i="3"/>
  <c r="S91" i="3"/>
  <c r="AD91" i="3"/>
  <c r="AE91" i="3"/>
  <c r="AF91" i="3" s="1"/>
  <c r="AV91" i="3" s="1"/>
  <c r="AG91" i="3"/>
  <c r="AH91" i="3"/>
  <c r="AI91" i="3" s="1"/>
  <c r="AW91" i="3" s="1"/>
  <c r="AJ91" i="3"/>
  <c r="AK91" i="3"/>
  <c r="AL91" i="3" s="1"/>
  <c r="AX91" i="3" s="1"/>
  <c r="AM91" i="3"/>
  <c r="AN91" i="3" s="1"/>
  <c r="AR91" i="3"/>
  <c r="AS91" i="3" s="1"/>
  <c r="AT91" i="3"/>
  <c r="AU91" i="3" s="1"/>
  <c r="AY91" i="3" s="1"/>
  <c r="BF91" i="3"/>
  <c r="BG91" i="3"/>
  <c r="BH91" i="3"/>
  <c r="BI91" i="3"/>
  <c r="BJ91" i="3"/>
  <c r="BK91" i="3"/>
  <c r="BL91" i="3"/>
  <c r="BM91" i="3"/>
  <c r="BN91" i="3"/>
  <c r="BO91" i="3"/>
  <c r="S92" i="3"/>
  <c r="AD92" i="3"/>
  <c r="AE92" i="3"/>
  <c r="AF92" i="3" s="1"/>
  <c r="AV92" i="3" s="1"/>
  <c r="AG92" i="3"/>
  <c r="AH92" i="3"/>
  <c r="AI92" i="3" s="1"/>
  <c r="AW92" i="3" s="1"/>
  <c r="AJ92" i="3"/>
  <c r="AK92" i="3"/>
  <c r="AL92" i="3" s="1"/>
  <c r="AX92" i="3" s="1"/>
  <c r="AM92" i="3"/>
  <c r="AN92" i="3" s="1"/>
  <c r="AR92" i="3"/>
  <c r="AS92" i="3" s="1"/>
  <c r="AT92" i="3"/>
  <c r="AU92" i="3" s="1"/>
  <c r="AY92" i="3" s="1"/>
  <c r="BF92" i="3"/>
  <c r="BG92" i="3"/>
  <c r="BH92" i="3"/>
  <c r="BI92" i="3"/>
  <c r="BJ92" i="3"/>
  <c r="BK92" i="3"/>
  <c r="BL92" i="3"/>
  <c r="BM92" i="3"/>
  <c r="BN92" i="3"/>
  <c r="BO92" i="3"/>
  <c r="S93" i="3"/>
  <c r="AD93" i="3"/>
  <c r="AE93" i="3"/>
  <c r="AF93" i="3" s="1"/>
  <c r="AV93" i="3" s="1"/>
  <c r="AG93" i="3"/>
  <c r="AH93" i="3"/>
  <c r="AI93" i="3" s="1"/>
  <c r="AW93" i="3" s="1"/>
  <c r="AJ93" i="3"/>
  <c r="AK93" i="3"/>
  <c r="AL93" i="3" s="1"/>
  <c r="AX93" i="3" s="1"/>
  <c r="AM93" i="3"/>
  <c r="AR93" i="3"/>
  <c r="AS93" i="3" s="1"/>
  <c r="AT93" i="3"/>
  <c r="AU93" i="3" s="1"/>
  <c r="AY93" i="3" s="1"/>
  <c r="BF93" i="3"/>
  <c r="BG93" i="3"/>
  <c r="BH93" i="3"/>
  <c r="BI93" i="3"/>
  <c r="BJ93" i="3"/>
  <c r="BK93" i="3"/>
  <c r="BL93" i="3"/>
  <c r="BM93" i="3"/>
  <c r="BN93" i="3"/>
  <c r="BO93" i="3"/>
  <c r="S94" i="3"/>
  <c r="AD94" i="3"/>
  <c r="AE94" i="3"/>
  <c r="AF94" i="3" s="1"/>
  <c r="AV94" i="3" s="1"/>
  <c r="AG94" i="3"/>
  <c r="AH94" i="3"/>
  <c r="AI94" i="3" s="1"/>
  <c r="AW94" i="3" s="1"/>
  <c r="AJ94" i="3"/>
  <c r="AK94" i="3"/>
  <c r="AL94" i="3" s="1"/>
  <c r="AX94" i="3" s="1"/>
  <c r="AM94" i="3"/>
  <c r="AR94" i="3"/>
  <c r="AS94" i="3" s="1"/>
  <c r="AT94" i="3"/>
  <c r="AU94" i="3" s="1"/>
  <c r="AY94" i="3" s="1"/>
  <c r="BF94" i="3"/>
  <c r="BG94" i="3"/>
  <c r="BH94" i="3"/>
  <c r="BI94" i="3"/>
  <c r="BJ94" i="3"/>
  <c r="BK94" i="3"/>
  <c r="BL94" i="3"/>
  <c r="BM94" i="3"/>
  <c r="BN94" i="3"/>
  <c r="BO94" i="3"/>
  <c r="S95" i="3"/>
  <c r="AD95" i="3"/>
  <c r="AE95" i="3"/>
  <c r="AF95" i="3" s="1"/>
  <c r="AV95" i="3" s="1"/>
  <c r="AG95" i="3"/>
  <c r="AH95" i="3"/>
  <c r="AI95" i="3" s="1"/>
  <c r="AW95" i="3" s="1"/>
  <c r="AJ95" i="3"/>
  <c r="AK95" i="3"/>
  <c r="AL95" i="3" s="1"/>
  <c r="AX95" i="3" s="1"/>
  <c r="AM95" i="3"/>
  <c r="AR95" i="3"/>
  <c r="AS95" i="3" s="1"/>
  <c r="AT95" i="3"/>
  <c r="AU95" i="3" s="1"/>
  <c r="AY95" i="3" s="1"/>
  <c r="BF95" i="3"/>
  <c r="BG95" i="3"/>
  <c r="BH95" i="3"/>
  <c r="BI95" i="3"/>
  <c r="BJ95" i="3"/>
  <c r="BK95" i="3"/>
  <c r="BL95" i="3"/>
  <c r="BM95" i="3"/>
  <c r="BN95" i="3"/>
  <c r="BO95" i="3"/>
  <c r="S96" i="3"/>
  <c r="AD96" i="3"/>
  <c r="AE96" i="3"/>
  <c r="AF96" i="3" s="1"/>
  <c r="AV96" i="3" s="1"/>
  <c r="AG96" i="3"/>
  <c r="AH96" i="3"/>
  <c r="AI96" i="3" s="1"/>
  <c r="AW96" i="3" s="1"/>
  <c r="AJ96" i="3"/>
  <c r="AK96" i="3"/>
  <c r="AL96" i="3" s="1"/>
  <c r="AX96" i="3" s="1"/>
  <c r="AM96" i="3"/>
  <c r="AR96" i="3"/>
  <c r="AS96" i="3" s="1"/>
  <c r="AT96" i="3"/>
  <c r="AU96" i="3" s="1"/>
  <c r="AY96" i="3" s="1"/>
  <c r="BF96" i="3"/>
  <c r="BG96" i="3"/>
  <c r="BH96" i="3"/>
  <c r="BI96" i="3"/>
  <c r="BJ96" i="3"/>
  <c r="BK96" i="3"/>
  <c r="BL96" i="3"/>
  <c r="BM96" i="3"/>
  <c r="BN96" i="3"/>
  <c r="BO96" i="3"/>
  <c r="S97" i="3"/>
  <c r="AD97" i="3"/>
  <c r="AE97" i="3"/>
  <c r="AF97" i="3" s="1"/>
  <c r="AV97" i="3" s="1"/>
  <c r="AG97" i="3"/>
  <c r="AH97" i="3"/>
  <c r="AI97" i="3" s="1"/>
  <c r="AW97" i="3" s="1"/>
  <c r="AJ97" i="3"/>
  <c r="AK97" i="3"/>
  <c r="AL97" i="3" s="1"/>
  <c r="AX97" i="3" s="1"/>
  <c r="AM97" i="3"/>
  <c r="AN97" i="3" s="1"/>
  <c r="AR97" i="3"/>
  <c r="AS97" i="3" s="1"/>
  <c r="AT97" i="3"/>
  <c r="AU97" i="3" s="1"/>
  <c r="AY97" i="3" s="1"/>
  <c r="BF97" i="3"/>
  <c r="BG97" i="3"/>
  <c r="BH97" i="3"/>
  <c r="BI97" i="3"/>
  <c r="BJ97" i="3"/>
  <c r="BK97" i="3"/>
  <c r="BL97" i="3"/>
  <c r="BM97" i="3"/>
  <c r="BN97" i="3"/>
  <c r="BO97" i="3"/>
  <c r="S98" i="3"/>
  <c r="AD98" i="3"/>
  <c r="AE98" i="3"/>
  <c r="AF98" i="3" s="1"/>
  <c r="AV98" i="3" s="1"/>
  <c r="AG98" i="3"/>
  <c r="AH98" i="3"/>
  <c r="AI98" i="3" s="1"/>
  <c r="AW98" i="3" s="1"/>
  <c r="AJ98" i="3"/>
  <c r="AK98" i="3"/>
  <c r="AL98" i="3" s="1"/>
  <c r="AX98" i="3" s="1"/>
  <c r="AM98" i="3"/>
  <c r="AN98" i="3" s="1"/>
  <c r="AR98" i="3"/>
  <c r="AS98" i="3" s="1"/>
  <c r="AT98" i="3"/>
  <c r="AU98" i="3" s="1"/>
  <c r="AY98" i="3" s="1"/>
  <c r="BF98" i="3"/>
  <c r="BG98" i="3"/>
  <c r="BH98" i="3"/>
  <c r="BI98" i="3"/>
  <c r="BJ98" i="3"/>
  <c r="BK98" i="3"/>
  <c r="BL98" i="3"/>
  <c r="BM98" i="3"/>
  <c r="BN98" i="3"/>
  <c r="BO98" i="3"/>
  <c r="S99" i="3"/>
  <c r="AD99" i="3"/>
  <c r="AE99" i="3"/>
  <c r="AF99" i="3" s="1"/>
  <c r="AV99" i="3" s="1"/>
  <c r="AG99" i="3"/>
  <c r="AH99" i="3"/>
  <c r="AI99" i="3" s="1"/>
  <c r="AW99" i="3" s="1"/>
  <c r="AJ99" i="3"/>
  <c r="AK99" i="3"/>
  <c r="AL99" i="3" s="1"/>
  <c r="AX99" i="3" s="1"/>
  <c r="AM99" i="3"/>
  <c r="AQ99" i="3" s="1"/>
  <c r="AR99" i="3"/>
  <c r="AS99" i="3" s="1"/>
  <c r="AT99" i="3"/>
  <c r="AU99" i="3" s="1"/>
  <c r="AY99" i="3" s="1"/>
  <c r="BF99" i="3"/>
  <c r="BG99" i="3"/>
  <c r="BH99" i="3"/>
  <c r="BI99" i="3"/>
  <c r="BJ99" i="3"/>
  <c r="BK99" i="3"/>
  <c r="BL99" i="3"/>
  <c r="BM99" i="3"/>
  <c r="BN99" i="3"/>
  <c r="BO99" i="3"/>
  <c r="S100" i="3"/>
  <c r="AD100" i="3"/>
  <c r="AE100" i="3"/>
  <c r="AF100" i="3" s="1"/>
  <c r="AV100" i="3" s="1"/>
  <c r="AG100" i="3"/>
  <c r="AH100" i="3"/>
  <c r="AI100" i="3" s="1"/>
  <c r="AW100" i="3" s="1"/>
  <c r="AJ100" i="3"/>
  <c r="AK100" i="3"/>
  <c r="AL100" i="3" s="1"/>
  <c r="AX100" i="3" s="1"/>
  <c r="AM100" i="3"/>
  <c r="AQ100" i="3" s="1"/>
  <c r="AR100" i="3"/>
  <c r="AS100" i="3" s="1"/>
  <c r="AT100" i="3"/>
  <c r="AU100" i="3" s="1"/>
  <c r="AY100" i="3" s="1"/>
  <c r="BF100" i="3"/>
  <c r="BG100" i="3"/>
  <c r="BH100" i="3"/>
  <c r="BI100" i="3"/>
  <c r="BJ100" i="3"/>
  <c r="BK100" i="3"/>
  <c r="BL100" i="3"/>
  <c r="BM100" i="3"/>
  <c r="BN100" i="3"/>
  <c r="BO100" i="3"/>
  <c r="S101" i="3"/>
  <c r="AD101" i="3"/>
  <c r="AE101" i="3"/>
  <c r="AF101" i="3" s="1"/>
  <c r="AV101" i="3" s="1"/>
  <c r="AG101" i="3"/>
  <c r="AH101" i="3"/>
  <c r="AI101" i="3" s="1"/>
  <c r="AW101" i="3" s="1"/>
  <c r="AJ101" i="3"/>
  <c r="AK101" i="3"/>
  <c r="AL101" i="3" s="1"/>
  <c r="AX101" i="3" s="1"/>
  <c r="AM101" i="3"/>
  <c r="AN101" i="3" s="1"/>
  <c r="AR101" i="3"/>
  <c r="AS101" i="3" s="1"/>
  <c r="AT101" i="3"/>
  <c r="AU101" i="3" s="1"/>
  <c r="AY101" i="3" s="1"/>
  <c r="BF101" i="3"/>
  <c r="BG101" i="3"/>
  <c r="BH101" i="3"/>
  <c r="BI101" i="3"/>
  <c r="BJ101" i="3"/>
  <c r="BK101" i="3"/>
  <c r="BL101" i="3"/>
  <c r="BM101" i="3"/>
  <c r="BN101" i="3"/>
  <c r="BO101" i="3"/>
  <c r="S102" i="3"/>
  <c r="AD102" i="3"/>
  <c r="AE102" i="3"/>
  <c r="AF102" i="3" s="1"/>
  <c r="AV102" i="3" s="1"/>
  <c r="AG102" i="3"/>
  <c r="AH102" i="3"/>
  <c r="AI102" i="3" s="1"/>
  <c r="AW102" i="3" s="1"/>
  <c r="AJ102" i="3"/>
  <c r="AK102" i="3"/>
  <c r="AL102" i="3" s="1"/>
  <c r="AX102" i="3" s="1"/>
  <c r="AM102" i="3"/>
  <c r="AN102" i="3" s="1"/>
  <c r="AR102" i="3"/>
  <c r="AS102" i="3" s="1"/>
  <c r="AT102" i="3"/>
  <c r="AU102" i="3" s="1"/>
  <c r="AY102" i="3" s="1"/>
  <c r="BF102" i="3"/>
  <c r="BG102" i="3"/>
  <c r="BH102" i="3"/>
  <c r="BI102" i="3"/>
  <c r="BJ102" i="3"/>
  <c r="BK102" i="3"/>
  <c r="BL102" i="3"/>
  <c r="BM102" i="3"/>
  <c r="BN102" i="3"/>
  <c r="BO102" i="3"/>
  <c r="S103" i="3"/>
  <c r="AD103" i="3"/>
  <c r="AE103" i="3"/>
  <c r="AF103" i="3" s="1"/>
  <c r="AV103" i="3" s="1"/>
  <c r="AG103" i="3"/>
  <c r="AH103" i="3"/>
  <c r="AI103" i="3" s="1"/>
  <c r="AW103" i="3" s="1"/>
  <c r="AJ103" i="3"/>
  <c r="AK103" i="3"/>
  <c r="AL103" i="3" s="1"/>
  <c r="AX103" i="3" s="1"/>
  <c r="AM103" i="3"/>
  <c r="AN103" i="3" s="1"/>
  <c r="AR103" i="3"/>
  <c r="AS103" i="3" s="1"/>
  <c r="AT103" i="3"/>
  <c r="AU103" i="3" s="1"/>
  <c r="AY103" i="3" s="1"/>
  <c r="BF103" i="3"/>
  <c r="BG103" i="3"/>
  <c r="BH103" i="3"/>
  <c r="BI103" i="3"/>
  <c r="BJ103" i="3"/>
  <c r="BK103" i="3"/>
  <c r="BL103" i="3"/>
  <c r="BM103" i="3"/>
  <c r="BN103" i="3"/>
  <c r="BO103" i="3"/>
  <c r="S67" i="3"/>
  <c r="AD67" i="3"/>
  <c r="AE67" i="3"/>
  <c r="AF67" i="3" s="1"/>
  <c r="AV67" i="3" s="1"/>
  <c r="AG67" i="3"/>
  <c r="AH67" i="3"/>
  <c r="AI67" i="3" s="1"/>
  <c r="AW67" i="3" s="1"/>
  <c r="AJ67" i="3"/>
  <c r="AK67" i="3"/>
  <c r="AL67" i="3" s="1"/>
  <c r="AX67" i="3" s="1"/>
  <c r="AM67" i="3"/>
  <c r="AO67" i="3" s="1"/>
  <c r="AR67" i="3"/>
  <c r="AS67" i="3" s="1"/>
  <c r="AT67" i="3"/>
  <c r="AU67" i="3" s="1"/>
  <c r="AY67" i="3" s="1"/>
  <c r="BF67" i="3"/>
  <c r="BG67" i="3"/>
  <c r="BH67" i="3"/>
  <c r="BI67" i="3"/>
  <c r="BJ67" i="3"/>
  <c r="BK67" i="3"/>
  <c r="BL67" i="3"/>
  <c r="BM67" i="3"/>
  <c r="BN67" i="3"/>
  <c r="BO67" i="3"/>
  <c r="S68" i="3"/>
  <c r="AD68" i="3"/>
  <c r="AE68" i="3"/>
  <c r="AF68" i="3" s="1"/>
  <c r="AV68" i="3" s="1"/>
  <c r="AG68" i="3"/>
  <c r="AH68" i="3"/>
  <c r="AI68" i="3" s="1"/>
  <c r="AW68" i="3" s="1"/>
  <c r="AJ68" i="3"/>
  <c r="AK68" i="3"/>
  <c r="AL68" i="3" s="1"/>
  <c r="AX68" i="3" s="1"/>
  <c r="AM68" i="3"/>
  <c r="AR68" i="3"/>
  <c r="AS68" i="3" s="1"/>
  <c r="AT68" i="3"/>
  <c r="AU68" i="3" s="1"/>
  <c r="AY68" i="3" s="1"/>
  <c r="BF68" i="3"/>
  <c r="BG68" i="3"/>
  <c r="BH68" i="3"/>
  <c r="BI68" i="3"/>
  <c r="BJ68" i="3"/>
  <c r="BK68" i="3"/>
  <c r="BL68" i="3"/>
  <c r="BM68" i="3"/>
  <c r="BN68" i="3"/>
  <c r="BO68" i="3"/>
  <c r="S69" i="3"/>
  <c r="AD69" i="3"/>
  <c r="AE69" i="3"/>
  <c r="AF69" i="3" s="1"/>
  <c r="AV69" i="3" s="1"/>
  <c r="AG69" i="3"/>
  <c r="AH69" i="3"/>
  <c r="AI69" i="3" s="1"/>
  <c r="AW69" i="3" s="1"/>
  <c r="AJ69" i="3"/>
  <c r="AK69" i="3"/>
  <c r="AL69" i="3" s="1"/>
  <c r="AX69" i="3" s="1"/>
  <c r="AM69" i="3"/>
  <c r="AO69" i="3" s="1"/>
  <c r="AR69" i="3"/>
  <c r="AS69" i="3" s="1"/>
  <c r="AT69" i="3"/>
  <c r="AU69" i="3" s="1"/>
  <c r="AY69" i="3" s="1"/>
  <c r="BF69" i="3"/>
  <c r="BG69" i="3"/>
  <c r="BH69" i="3"/>
  <c r="BI69" i="3"/>
  <c r="BJ69" i="3"/>
  <c r="BK69" i="3"/>
  <c r="BL69" i="3"/>
  <c r="BM69" i="3"/>
  <c r="BN69" i="3"/>
  <c r="BO69" i="3"/>
  <c r="S70" i="3"/>
  <c r="AD70" i="3"/>
  <c r="AE70" i="3"/>
  <c r="AF70" i="3" s="1"/>
  <c r="AV70" i="3" s="1"/>
  <c r="AG70" i="3"/>
  <c r="AH70" i="3"/>
  <c r="AI70" i="3" s="1"/>
  <c r="AW70" i="3" s="1"/>
  <c r="AJ70" i="3"/>
  <c r="AK70" i="3"/>
  <c r="AL70" i="3" s="1"/>
  <c r="AX70" i="3" s="1"/>
  <c r="AM70" i="3"/>
  <c r="AN70" i="3" s="1"/>
  <c r="AR70" i="3"/>
  <c r="AS70" i="3" s="1"/>
  <c r="AT70" i="3"/>
  <c r="AU70" i="3" s="1"/>
  <c r="AY70" i="3" s="1"/>
  <c r="BF70" i="3"/>
  <c r="BG70" i="3"/>
  <c r="BH70" i="3"/>
  <c r="BI70" i="3"/>
  <c r="BJ70" i="3"/>
  <c r="BK70" i="3"/>
  <c r="BL70" i="3"/>
  <c r="BM70" i="3"/>
  <c r="BN70" i="3"/>
  <c r="BO70" i="3"/>
  <c r="S71" i="3"/>
  <c r="AD71" i="3"/>
  <c r="AE71" i="3"/>
  <c r="AF71" i="3" s="1"/>
  <c r="AV71" i="3" s="1"/>
  <c r="AG71" i="3"/>
  <c r="AH71" i="3"/>
  <c r="AI71" i="3" s="1"/>
  <c r="AW71" i="3" s="1"/>
  <c r="AJ71" i="3"/>
  <c r="AK71" i="3"/>
  <c r="AL71" i="3" s="1"/>
  <c r="AX71" i="3" s="1"/>
  <c r="AM71" i="3"/>
  <c r="AR71" i="3"/>
  <c r="AS71" i="3" s="1"/>
  <c r="AT71" i="3"/>
  <c r="AU71" i="3" s="1"/>
  <c r="AY71" i="3" s="1"/>
  <c r="BF71" i="3"/>
  <c r="BG71" i="3"/>
  <c r="BH71" i="3"/>
  <c r="BI71" i="3"/>
  <c r="BJ71" i="3"/>
  <c r="BK71" i="3"/>
  <c r="BL71" i="3"/>
  <c r="BM71" i="3"/>
  <c r="BN71" i="3"/>
  <c r="BO71" i="3"/>
  <c r="S72" i="3"/>
  <c r="AD72" i="3"/>
  <c r="AE72" i="3"/>
  <c r="AF72" i="3" s="1"/>
  <c r="AV72" i="3" s="1"/>
  <c r="AG72" i="3"/>
  <c r="AH72" i="3"/>
  <c r="AI72" i="3" s="1"/>
  <c r="AW72" i="3" s="1"/>
  <c r="AJ72" i="3"/>
  <c r="AK72" i="3"/>
  <c r="AL72" i="3" s="1"/>
  <c r="AX72" i="3" s="1"/>
  <c r="AM72" i="3"/>
  <c r="AR72" i="3"/>
  <c r="AS72" i="3" s="1"/>
  <c r="AT72" i="3"/>
  <c r="AU72" i="3" s="1"/>
  <c r="AY72" i="3" s="1"/>
  <c r="BF72" i="3"/>
  <c r="BG72" i="3"/>
  <c r="BH72" i="3"/>
  <c r="BI72" i="3"/>
  <c r="BJ72" i="3"/>
  <c r="BK72" i="3"/>
  <c r="BL72" i="3"/>
  <c r="BM72" i="3"/>
  <c r="BN72" i="3"/>
  <c r="BO72" i="3"/>
  <c r="S73" i="3"/>
  <c r="AD73" i="3"/>
  <c r="AE73" i="3"/>
  <c r="AF73" i="3" s="1"/>
  <c r="AV73" i="3" s="1"/>
  <c r="AG73" i="3"/>
  <c r="AH73" i="3"/>
  <c r="AI73" i="3" s="1"/>
  <c r="AW73" i="3" s="1"/>
  <c r="AJ73" i="3"/>
  <c r="AK73" i="3"/>
  <c r="AL73" i="3" s="1"/>
  <c r="AX73" i="3" s="1"/>
  <c r="AM73" i="3"/>
  <c r="AR73" i="3"/>
  <c r="AS73" i="3" s="1"/>
  <c r="AT73" i="3"/>
  <c r="AU73" i="3" s="1"/>
  <c r="AY73" i="3" s="1"/>
  <c r="BF73" i="3"/>
  <c r="BG73" i="3"/>
  <c r="BH73" i="3"/>
  <c r="BI73" i="3"/>
  <c r="BJ73" i="3"/>
  <c r="BK73" i="3"/>
  <c r="BL73" i="3"/>
  <c r="BM73" i="3"/>
  <c r="BN73" i="3"/>
  <c r="BO73" i="3"/>
  <c r="S74" i="3"/>
  <c r="AD74" i="3"/>
  <c r="AE74" i="3"/>
  <c r="AF74" i="3" s="1"/>
  <c r="AV74" i="3" s="1"/>
  <c r="AG74" i="3"/>
  <c r="AH74" i="3"/>
  <c r="AI74" i="3" s="1"/>
  <c r="AW74" i="3" s="1"/>
  <c r="AJ74" i="3"/>
  <c r="AK74" i="3"/>
  <c r="AL74" i="3" s="1"/>
  <c r="AX74" i="3" s="1"/>
  <c r="AM74" i="3"/>
  <c r="AO74" i="3" s="1"/>
  <c r="AR74" i="3"/>
  <c r="AS74" i="3" s="1"/>
  <c r="AT74" i="3"/>
  <c r="AU74" i="3" s="1"/>
  <c r="AY74" i="3" s="1"/>
  <c r="BF74" i="3"/>
  <c r="BG74" i="3"/>
  <c r="BH74" i="3"/>
  <c r="BI74" i="3"/>
  <c r="BJ74" i="3"/>
  <c r="BK74" i="3"/>
  <c r="BL74" i="3"/>
  <c r="BM74" i="3"/>
  <c r="BN74" i="3"/>
  <c r="BO74" i="3"/>
  <c r="S75" i="3"/>
  <c r="AD75" i="3"/>
  <c r="AE75" i="3"/>
  <c r="AF75" i="3" s="1"/>
  <c r="AV75" i="3" s="1"/>
  <c r="AG75" i="3"/>
  <c r="AH75" i="3"/>
  <c r="AI75" i="3" s="1"/>
  <c r="AW75" i="3" s="1"/>
  <c r="AJ75" i="3"/>
  <c r="AK75" i="3"/>
  <c r="AL75" i="3" s="1"/>
  <c r="AX75" i="3" s="1"/>
  <c r="AM75" i="3"/>
  <c r="AP75" i="3" s="1"/>
  <c r="AR75" i="3"/>
  <c r="AS75" i="3" s="1"/>
  <c r="AT75" i="3"/>
  <c r="AU75" i="3" s="1"/>
  <c r="AY75" i="3" s="1"/>
  <c r="BF75" i="3"/>
  <c r="BG75" i="3"/>
  <c r="BH75" i="3"/>
  <c r="BI75" i="3"/>
  <c r="BJ75" i="3"/>
  <c r="BK75" i="3"/>
  <c r="BL75" i="3"/>
  <c r="BM75" i="3"/>
  <c r="BN75" i="3"/>
  <c r="BO75" i="3"/>
  <c r="S76" i="3"/>
  <c r="AD76" i="3"/>
  <c r="AE76" i="3"/>
  <c r="AF76" i="3" s="1"/>
  <c r="AV76" i="3" s="1"/>
  <c r="AG76" i="3"/>
  <c r="AH76" i="3"/>
  <c r="AI76" i="3" s="1"/>
  <c r="AW76" i="3" s="1"/>
  <c r="AJ76" i="3"/>
  <c r="AK76" i="3"/>
  <c r="AL76" i="3" s="1"/>
  <c r="AX76" i="3" s="1"/>
  <c r="AM76" i="3"/>
  <c r="AQ76" i="3" s="1"/>
  <c r="AR76" i="3"/>
  <c r="AS76" i="3" s="1"/>
  <c r="AT76" i="3"/>
  <c r="AU76" i="3" s="1"/>
  <c r="AY76" i="3" s="1"/>
  <c r="BF76" i="3"/>
  <c r="BG76" i="3"/>
  <c r="BH76" i="3"/>
  <c r="BI76" i="3"/>
  <c r="BJ76" i="3"/>
  <c r="BK76" i="3"/>
  <c r="BL76" i="3"/>
  <c r="BM76" i="3"/>
  <c r="BN76" i="3"/>
  <c r="BO76" i="3"/>
  <c r="S77" i="3"/>
  <c r="AD77" i="3"/>
  <c r="AE77" i="3"/>
  <c r="AF77" i="3" s="1"/>
  <c r="AV77" i="3" s="1"/>
  <c r="AG77" i="3"/>
  <c r="AH77" i="3"/>
  <c r="AI77" i="3" s="1"/>
  <c r="AW77" i="3" s="1"/>
  <c r="AJ77" i="3"/>
  <c r="AK77" i="3"/>
  <c r="AL77" i="3" s="1"/>
  <c r="AX77" i="3" s="1"/>
  <c r="AM77" i="3"/>
  <c r="AO77" i="3" s="1"/>
  <c r="AR77" i="3"/>
  <c r="AS77" i="3" s="1"/>
  <c r="AT77" i="3"/>
  <c r="AU77" i="3" s="1"/>
  <c r="AY77" i="3" s="1"/>
  <c r="BF77" i="3"/>
  <c r="BG77" i="3"/>
  <c r="BH77" i="3"/>
  <c r="BI77" i="3"/>
  <c r="BJ77" i="3"/>
  <c r="BK77" i="3"/>
  <c r="BL77" i="3"/>
  <c r="BM77" i="3"/>
  <c r="BN77" i="3"/>
  <c r="BO77" i="3"/>
  <c r="S78" i="3"/>
  <c r="AD78" i="3"/>
  <c r="AE78" i="3"/>
  <c r="AF78" i="3" s="1"/>
  <c r="AV78" i="3" s="1"/>
  <c r="AG78" i="3"/>
  <c r="AH78" i="3"/>
  <c r="AI78" i="3" s="1"/>
  <c r="AW78" i="3" s="1"/>
  <c r="AJ78" i="3"/>
  <c r="AK78" i="3"/>
  <c r="AL78" i="3" s="1"/>
  <c r="AX78" i="3" s="1"/>
  <c r="AM78" i="3"/>
  <c r="AQ78" i="3" s="1"/>
  <c r="AR78" i="3"/>
  <c r="AS78" i="3" s="1"/>
  <c r="AT78" i="3"/>
  <c r="AU78" i="3" s="1"/>
  <c r="AY78" i="3" s="1"/>
  <c r="BF78" i="3"/>
  <c r="BG78" i="3"/>
  <c r="BH78" i="3"/>
  <c r="BI78" i="3"/>
  <c r="BJ78" i="3"/>
  <c r="BK78" i="3"/>
  <c r="BL78" i="3"/>
  <c r="BM78" i="3"/>
  <c r="BN78" i="3"/>
  <c r="BO78" i="3"/>
  <c r="S79" i="3"/>
  <c r="AD79" i="3"/>
  <c r="AE79" i="3"/>
  <c r="AF79" i="3" s="1"/>
  <c r="AV79" i="3" s="1"/>
  <c r="AG79" i="3"/>
  <c r="AH79" i="3"/>
  <c r="AI79" i="3" s="1"/>
  <c r="AW79" i="3" s="1"/>
  <c r="AJ79" i="3"/>
  <c r="AK79" i="3"/>
  <c r="AL79" i="3" s="1"/>
  <c r="AX79" i="3" s="1"/>
  <c r="AM79" i="3"/>
  <c r="AO79" i="3" s="1"/>
  <c r="AR79" i="3"/>
  <c r="AS79" i="3" s="1"/>
  <c r="AT79" i="3"/>
  <c r="AU79" i="3" s="1"/>
  <c r="AY79" i="3" s="1"/>
  <c r="BF79" i="3"/>
  <c r="BG79" i="3"/>
  <c r="BH79" i="3"/>
  <c r="BI79" i="3"/>
  <c r="BJ79" i="3"/>
  <c r="BK79" i="3"/>
  <c r="BL79" i="3"/>
  <c r="BM79" i="3"/>
  <c r="BN79" i="3"/>
  <c r="BO79" i="3"/>
  <c r="S80" i="3"/>
  <c r="AD80" i="3"/>
  <c r="AE80" i="3"/>
  <c r="AF80" i="3" s="1"/>
  <c r="AV80" i="3" s="1"/>
  <c r="AG80" i="3"/>
  <c r="AH80" i="3"/>
  <c r="AI80" i="3" s="1"/>
  <c r="AW80" i="3" s="1"/>
  <c r="AJ80" i="3"/>
  <c r="AK80" i="3"/>
  <c r="AL80" i="3" s="1"/>
  <c r="AX80" i="3" s="1"/>
  <c r="AM80" i="3"/>
  <c r="AQ80" i="3" s="1"/>
  <c r="AR80" i="3"/>
  <c r="AS80" i="3" s="1"/>
  <c r="AT80" i="3"/>
  <c r="AU80" i="3" s="1"/>
  <c r="AY80" i="3" s="1"/>
  <c r="BF80" i="3"/>
  <c r="BG80" i="3"/>
  <c r="BH80" i="3"/>
  <c r="BI80" i="3"/>
  <c r="BJ80" i="3"/>
  <c r="BK80" i="3"/>
  <c r="BL80" i="3"/>
  <c r="BM80" i="3"/>
  <c r="BN80" i="3"/>
  <c r="BO80" i="3"/>
  <c r="S81" i="3"/>
  <c r="AD81" i="3"/>
  <c r="AE81" i="3"/>
  <c r="AF81" i="3" s="1"/>
  <c r="AV81" i="3" s="1"/>
  <c r="AG81" i="3"/>
  <c r="AH81" i="3"/>
  <c r="AI81" i="3" s="1"/>
  <c r="AW81" i="3" s="1"/>
  <c r="AJ81" i="3"/>
  <c r="AK81" i="3"/>
  <c r="AL81" i="3" s="1"/>
  <c r="AX81" i="3" s="1"/>
  <c r="AM81" i="3"/>
  <c r="AP81" i="3" s="1"/>
  <c r="AR81" i="3"/>
  <c r="AS81" i="3" s="1"/>
  <c r="AT81" i="3"/>
  <c r="AU81" i="3" s="1"/>
  <c r="AY81" i="3" s="1"/>
  <c r="BF81" i="3"/>
  <c r="BG81" i="3"/>
  <c r="BH81" i="3"/>
  <c r="BI81" i="3"/>
  <c r="BJ81" i="3"/>
  <c r="BK81" i="3"/>
  <c r="BL81" i="3"/>
  <c r="BM81" i="3"/>
  <c r="BN81" i="3"/>
  <c r="BO81" i="3"/>
  <c r="S82" i="3"/>
  <c r="AD82" i="3"/>
  <c r="AE82" i="3"/>
  <c r="AF82" i="3" s="1"/>
  <c r="AV82" i="3" s="1"/>
  <c r="AG82" i="3"/>
  <c r="AH82" i="3"/>
  <c r="AI82" i="3" s="1"/>
  <c r="AW82" i="3" s="1"/>
  <c r="AJ82" i="3"/>
  <c r="AK82" i="3"/>
  <c r="AL82" i="3" s="1"/>
  <c r="AX82" i="3" s="1"/>
  <c r="AM82" i="3"/>
  <c r="AO82" i="3" s="1"/>
  <c r="AR82" i="3"/>
  <c r="AS82" i="3" s="1"/>
  <c r="AT82" i="3"/>
  <c r="AU82" i="3" s="1"/>
  <c r="AY82" i="3" s="1"/>
  <c r="BF82" i="3"/>
  <c r="BG82" i="3"/>
  <c r="BH82" i="3"/>
  <c r="BI82" i="3"/>
  <c r="BJ82" i="3"/>
  <c r="BK82" i="3"/>
  <c r="BL82" i="3"/>
  <c r="BM82" i="3"/>
  <c r="BN82" i="3"/>
  <c r="BO82" i="3"/>
  <c r="S83" i="3"/>
  <c r="AD83" i="3"/>
  <c r="AE83" i="3"/>
  <c r="AF83" i="3" s="1"/>
  <c r="AV83" i="3" s="1"/>
  <c r="AG83" i="3"/>
  <c r="AH83" i="3"/>
  <c r="AI83" i="3" s="1"/>
  <c r="AW83" i="3" s="1"/>
  <c r="AJ83" i="3"/>
  <c r="AK83" i="3"/>
  <c r="AL83" i="3" s="1"/>
  <c r="AX83" i="3" s="1"/>
  <c r="AM83" i="3"/>
  <c r="AN83" i="3" s="1"/>
  <c r="AR83" i="3"/>
  <c r="AS83" i="3" s="1"/>
  <c r="AT83" i="3"/>
  <c r="AU83" i="3" s="1"/>
  <c r="AY83" i="3" s="1"/>
  <c r="BF83" i="3"/>
  <c r="BG83" i="3"/>
  <c r="BH83" i="3"/>
  <c r="BI83" i="3"/>
  <c r="BJ83" i="3"/>
  <c r="BK83" i="3"/>
  <c r="BL83" i="3"/>
  <c r="BM83" i="3"/>
  <c r="BN83" i="3"/>
  <c r="BO83" i="3"/>
  <c r="S84" i="3"/>
  <c r="AD84" i="3"/>
  <c r="AE84" i="3"/>
  <c r="AF84" i="3" s="1"/>
  <c r="AV84" i="3" s="1"/>
  <c r="AG84" i="3"/>
  <c r="AH84" i="3"/>
  <c r="AI84" i="3" s="1"/>
  <c r="AW84" i="3" s="1"/>
  <c r="AJ84" i="3"/>
  <c r="AK84" i="3"/>
  <c r="AL84" i="3" s="1"/>
  <c r="AX84" i="3" s="1"/>
  <c r="AM84" i="3"/>
  <c r="AO84" i="3" s="1"/>
  <c r="AR84" i="3"/>
  <c r="AS84" i="3" s="1"/>
  <c r="AT84" i="3"/>
  <c r="AU84" i="3" s="1"/>
  <c r="AY84" i="3" s="1"/>
  <c r="BF84" i="3"/>
  <c r="BG84" i="3"/>
  <c r="BH84" i="3"/>
  <c r="BI84" i="3"/>
  <c r="BJ84" i="3"/>
  <c r="BK84" i="3"/>
  <c r="BL84" i="3"/>
  <c r="BM84" i="3"/>
  <c r="BN84" i="3"/>
  <c r="BO84" i="3"/>
  <c r="S85" i="3"/>
  <c r="AD85" i="3"/>
  <c r="AE85" i="3"/>
  <c r="AF85" i="3" s="1"/>
  <c r="AV85" i="3" s="1"/>
  <c r="AG85" i="3"/>
  <c r="AH85" i="3"/>
  <c r="AI85" i="3" s="1"/>
  <c r="AW85" i="3" s="1"/>
  <c r="AJ85" i="3"/>
  <c r="AK85" i="3"/>
  <c r="AL85" i="3" s="1"/>
  <c r="AX85" i="3" s="1"/>
  <c r="AM85" i="3"/>
  <c r="AO85" i="3" s="1"/>
  <c r="AR85" i="3"/>
  <c r="AS85" i="3" s="1"/>
  <c r="AT85" i="3"/>
  <c r="AU85" i="3" s="1"/>
  <c r="AY85" i="3" s="1"/>
  <c r="BF85" i="3"/>
  <c r="BG85" i="3"/>
  <c r="BH85" i="3"/>
  <c r="BI85" i="3"/>
  <c r="BJ85" i="3"/>
  <c r="BK85" i="3"/>
  <c r="BL85" i="3"/>
  <c r="BM85" i="3"/>
  <c r="BN85" i="3"/>
  <c r="BO85" i="3"/>
  <c r="S86" i="3"/>
  <c r="AD86" i="3"/>
  <c r="AE86" i="3"/>
  <c r="AF86" i="3" s="1"/>
  <c r="AV86" i="3" s="1"/>
  <c r="AG86" i="3"/>
  <c r="AH86" i="3"/>
  <c r="AI86" i="3" s="1"/>
  <c r="AW86" i="3" s="1"/>
  <c r="AJ86" i="3"/>
  <c r="AK86" i="3"/>
  <c r="AL86" i="3" s="1"/>
  <c r="AX86" i="3" s="1"/>
  <c r="AM86" i="3"/>
  <c r="AP86" i="3" s="1"/>
  <c r="AR86" i="3"/>
  <c r="AS86" i="3" s="1"/>
  <c r="AT86" i="3"/>
  <c r="AU86" i="3" s="1"/>
  <c r="AY86" i="3" s="1"/>
  <c r="BF86" i="3"/>
  <c r="BG86" i="3"/>
  <c r="BH86" i="3"/>
  <c r="BI86" i="3"/>
  <c r="BJ86" i="3"/>
  <c r="BK86" i="3"/>
  <c r="BL86" i="3"/>
  <c r="BM86" i="3"/>
  <c r="BN86" i="3"/>
  <c r="BO86" i="3"/>
  <c r="S87" i="3"/>
  <c r="AD87" i="3"/>
  <c r="AE87" i="3"/>
  <c r="AF87" i="3" s="1"/>
  <c r="AV87" i="3" s="1"/>
  <c r="AG87" i="3"/>
  <c r="AH87" i="3"/>
  <c r="AI87" i="3" s="1"/>
  <c r="AW87" i="3" s="1"/>
  <c r="AJ87" i="3"/>
  <c r="AK87" i="3"/>
  <c r="AL87" i="3" s="1"/>
  <c r="AX87" i="3" s="1"/>
  <c r="AM87" i="3"/>
  <c r="AN87" i="3" s="1"/>
  <c r="AR87" i="3"/>
  <c r="AS87" i="3" s="1"/>
  <c r="AT87" i="3"/>
  <c r="AU87" i="3" s="1"/>
  <c r="AY87" i="3" s="1"/>
  <c r="BF87" i="3"/>
  <c r="BG87" i="3"/>
  <c r="BH87" i="3"/>
  <c r="BI87" i="3"/>
  <c r="BJ87" i="3"/>
  <c r="BK87" i="3"/>
  <c r="BL87" i="3"/>
  <c r="BM87" i="3"/>
  <c r="BN87" i="3"/>
  <c r="BO87" i="3"/>
  <c r="S88" i="3"/>
  <c r="AD88" i="3"/>
  <c r="AE88" i="3"/>
  <c r="AF88" i="3" s="1"/>
  <c r="AV88" i="3" s="1"/>
  <c r="AG88" i="3"/>
  <c r="AH88" i="3"/>
  <c r="AI88" i="3" s="1"/>
  <c r="AW88" i="3" s="1"/>
  <c r="AJ88" i="3"/>
  <c r="AK88" i="3"/>
  <c r="AL88" i="3" s="1"/>
  <c r="AX88" i="3" s="1"/>
  <c r="AM88" i="3"/>
  <c r="AO88" i="3" s="1"/>
  <c r="AR88" i="3"/>
  <c r="AS88" i="3" s="1"/>
  <c r="AT88" i="3"/>
  <c r="AU88" i="3" s="1"/>
  <c r="AY88" i="3" s="1"/>
  <c r="BF88" i="3"/>
  <c r="BG88" i="3"/>
  <c r="BH88" i="3"/>
  <c r="BI88" i="3"/>
  <c r="BJ88" i="3"/>
  <c r="BK88" i="3"/>
  <c r="BL88" i="3"/>
  <c r="BM88" i="3"/>
  <c r="BN88" i="3"/>
  <c r="BO88" i="3"/>
  <c r="S45" i="3"/>
  <c r="AD45" i="3"/>
  <c r="AE45" i="3"/>
  <c r="AF45" i="3" s="1"/>
  <c r="AV45" i="3" s="1"/>
  <c r="AG45" i="3"/>
  <c r="AH45" i="3"/>
  <c r="AI45" i="3" s="1"/>
  <c r="AW45" i="3" s="1"/>
  <c r="AJ45" i="3"/>
  <c r="AK45" i="3"/>
  <c r="AL45" i="3" s="1"/>
  <c r="AX45" i="3" s="1"/>
  <c r="AM45" i="3"/>
  <c r="AR45" i="3"/>
  <c r="AS45" i="3" s="1"/>
  <c r="AT45" i="3"/>
  <c r="AU45" i="3" s="1"/>
  <c r="AY45" i="3" s="1"/>
  <c r="BF45" i="3"/>
  <c r="BG45" i="3"/>
  <c r="BH45" i="3"/>
  <c r="BI45" i="3"/>
  <c r="BJ45" i="3"/>
  <c r="BK45" i="3"/>
  <c r="BL45" i="3"/>
  <c r="BM45" i="3"/>
  <c r="BN45" i="3"/>
  <c r="BO45" i="3"/>
  <c r="S46" i="3"/>
  <c r="AD46" i="3"/>
  <c r="AE46" i="3"/>
  <c r="AF46" i="3" s="1"/>
  <c r="AV46" i="3" s="1"/>
  <c r="AG46" i="3"/>
  <c r="AH46" i="3"/>
  <c r="AI46" i="3" s="1"/>
  <c r="AW46" i="3" s="1"/>
  <c r="AJ46" i="3"/>
  <c r="AK46" i="3"/>
  <c r="AL46" i="3" s="1"/>
  <c r="AX46" i="3" s="1"/>
  <c r="AM46" i="3"/>
  <c r="AR46" i="3"/>
  <c r="AS46" i="3" s="1"/>
  <c r="AT46" i="3"/>
  <c r="AU46" i="3" s="1"/>
  <c r="AY46" i="3" s="1"/>
  <c r="BF46" i="3"/>
  <c r="BG46" i="3"/>
  <c r="BH46" i="3"/>
  <c r="BI46" i="3"/>
  <c r="BJ46" i="3"/>
  <c r="BK46" i="3"/>
  <c r="BL46" i="3"/>
  <c r="BM46" i="3"/>
  <c r="BN46" i="3"/>
  <c r="BO46" i="3"/>
  <c r="S47" i="3"/>
  <c r="AD47" i="3"/>
  <c r="AE47" i="3"/>
  <c r="AF47" i="3" s="1"/>
  <c r="AV47" i="3" s="1"/>
  <c r="AG47" i="3"/>
  <c r="AH47" i="3"/>
  <c r="AI47" i="3" s="1"/>
  <c r="AW47" i="3" s="1"/>
  <c r="AJ47" i="3"/>
  <c r="AK47" i="3"/>
  <c r="AL47" i="3" s="1"/>
  <c r="AX47" i="3" s="1"/>
  <c r="AM47" i="3"/>
  <c r="AN47" i="3" s="1"/>
  <c r="AR47" i="3"/>
  <c r="AS47" i="3" s="1"/>
  <c r="AT47" i="3"/>
  <c r="AU47" i="3" s="1"/>
  <c r="AY47" i="3" s="1"/>
  <c r="BF47" i="3"/>
  <c r="BG47" i="3"/>
  <c r="BH47" i="3"/>
  <c r="BI47" i="3"/>
  <c r="BJ47" i="3"/>
  <c r="BK47" i="3"/>
  <c r="BL47" i="3"/>
  <c r="BM47" i="3"/>
  <c r="BN47" i="3"/>
  <c r="BO47" i="3"/>
  <c r="S48" i="3"/>
  <c r="AD48" i="3"/>
  <c r="AE48" i="3"/>
  <c r="AF48" i="3" s="1"/>
  <c r="AV48" i="3" s="1"/>
  <c r="AG48" i="3"/>
  <c r="AH48" i="3"/>
  <c r="AI48" i="3" s="1"/>
  <c r="AW48" i="3" s="1"/>
  <c r="AJ48" i="3"/>
  <c r="AK48" i="3"/>
  <c r="AL48" i="3" s="1"/>
  <c r="AX48" i="3" s="1"/>
  <c r="AM48" i="3"/>
  <c r="AN48" i="3" s="1"/>
  <c r="AR48" i="3"/>
  <c r="AS48" i="3" s="1"/>
  <c r="AT48" i="3"/>
  <c r="AU48" i="3" s="1"/>
  <c r="AY48" i="3" s="1"/>
  <c r="BF48" i="3"/>
  <c r="BG48" i="3"/>
  <c r="BH48" i="3"/>
  <c r="BI48" i="3"/>
  <c r="BJ48" i="3"/>
  <c r="BK48" i="3"/>
  <c r="BL48" i="3"/>
  <c r="BM48" i="3"/>
  <c r="BN48" i="3"/>
  <c r="BO48" i="3"/>
  <c r="S49" i="3"/>
  <c r="AD49" i="3"/>
  <c r="AE49" i="3"/>
  <c r="AF49" i="3" s="1"/>
  <c r="AV49" i="3" s="1"/>
  <c r="AG49" i="3"/>
  <c r="AH49" i="3"/>
  <c r="AI49" i="3" s="1"/>
  <c r="AW49" i="3" s="1"/>
  <c r="AJ49" i="3"/>
  <c r="AK49" i="3"/>
  <c r="AL49" i="3" s="1"/>
  <c r="AX49" i="3" s="1"/>
  <c r="AM49" i="3"/>
  <c r="AP49" i="3" s="1"/>
  <c r="AR49" i="3"/>
  <c r="AS49" i="3" s="1"/>
  <c r="AT49" i="3"/>
  <c r="AU49" i="3" s="1"/>
  <c r="AY49" i="3" s="1"/>
  <c r="BF49" i="3"/>
  <c r="BG49" i="3"/>
  <c r="BH49" i="3"/>
  <c r="BI49" i="3"/>
  <c r="BJ49" i="3"/>
  <c r="BK49" i="3"/>
  <c r="BL49" i="3"/>
  <c r="BM49" i="3"/>
  <c r="BN49" i="3"/>
  <c r="BO49" i="3"/>
  <c r="S50" i="3"/>
  <c r="AD50" i="3"/>
  <c r="AE50" i="3"/>
  <c r="AF50" i="3" s="1"/>
  <c r="AV50" i="3" s="1"/>
  <c r="AG50" i="3"/>
  <c r="AH50" i="3"/>
  <c r="AI50" i="3" s="1"/>
  <c r="AW50" i="3" s="1"/>
  <c r="AJ50" i="3"/>
  <c r="AK50" i="3"/>
  <c r="AL50" i="3" s="1"/>
  <c r="AX50" i="3" s="1"/>
  <c r="AM50" i="3"/>
  <c r="AQ50" i="3" s="1"/>
  <c r="AR50" i="3"/>
  <c r="AS50" i="3" s="1"/>
  <c r="AT50" i="3"/>
  <c r="AU50" i="3" s="1"/>
  <c r="AY50" i="3" s="1"/>
  <c r="BF50" i="3"/>
  <c r="BG50" i="3"/>
  <c r="BH50" i="3"/>
  <c r="BI50" i="3"/>
  <c r="BJ50" i="3"/>
  <c r="BK50" i="3"/>
  <c r="BL50" i="3"/>
  <c r="BM50" i="3"/>
  <c r="BN50" i="3"/>
  <c r="BO50" i="3"/>
  <c r="S51" i="3"/>
  <c r="AD51" i="3"/>
  <c r="AE51" i="3"/>
  <c r="AF51" i="3" s="1"/>
  <c r="AV51" i="3" s="1"/>
  <c r="AG51" i="3"/>
  <c r="AH51" i="3"/>
  <c r="AI51" i="3" s="1"/>
  <c r="AW51" i="3" s="1"/>
  <c r="AJ51" i="3"/>
  <c r="AK51" i="3"/>
  <c r="AL51" i="3" s="1"/>
  <c r="AX51" i="3" s="1"/>
  <c r="AM51" i="3"/>
  <c r="AR51" i="3"/>
  <c r="AS51" i="3" s="1"/>
  <c r="AT51" i="3"/>
  <c r="AU51" i="3" s="1"/>
  <c r="AY51" i="3" s="1"/>
  <c r="BF51" i="3"/>
  <c r="BG51" i="3"/>
  <c r="BH51" i="3"/>
  <c r="BI51" i="3"/>
  <c r="BJ51" i="3"/>
  <c r="BK51" i="3"/>
  <c r="BL51" i="3"/>
  <c r="BM51" i="3"/>
  <c r="BN51" i="3"/>
  <c r="BO51" i="3"/>
  <c r="S52" i="3"/>
  <c r="AD52" i="3"/>
  <c r="AE52" i="3"/>
  <c r="AF52" i="3" s="1"/>
  <c r="AV52" i="3" s="1"/>
  <c r="AG52" i="3"/>
  <c r="AH52" i="3"/>
  <c r="AI52" i="3" s="1"/>
  <c r="AW52" i="3" s="1"/>
  <c r="AJ52" i="3"/>
  <c r="AK52" i="3"/>
  <c r="AL52" i="3" s="1"/>
  <c r="AX52" i="3" s="1"/>
  <c r="AM52" i="3"/>
  <c r="AP52" i="3" s="1"/>
  <c r="AR52" i="3"/>
  <c r="AS52" i="3" s="1"/>
  <c r="AT52" i="3"/>
  <c r="AU52" i="3" s="1"/>
  <c r="AY52" i="3" s="1"/>
  <c r="BF52" i="3"/>
  <c r="BG52" i="3"/>
  <c r="BH52" i="3"/>
  <c r="BI52" i="3"/>
  <c r="BJ52" i="3"/>
  <c r="BK52" i="3"/>
  <c r="BL52" i="3"/>
  <c r="BM52" i="3"/>
  <c r="BN52" i="3"/>
  <c r="BO52" i="3"/>
  <c r="S53" i="3"/>
  <c r="AD53" i="3"/>
  <c r="AE53" i="3"/>
  <c r="AF53" i="3" s="1"/>
  <c r="AV53" i="3" s="1"/>
  <c r="AG53" i="3"/>
  <c r="AH53" i="3"/>
  <c r="AI53" i="3" s="1"/>
  <c r="AW53" i="3" s="1"/>
  <c r="AJ53" i="3"/>
  <c r="AK53" i="3"/>
  <c r="AL53" i="3" s="1"/>
  <c r="AX53" i="3" s="1"/>
  <c r="AM53" i="3"/>
  <c r="AN53" i="3" s="1"/>
  <c r="AR53" i="3"/>
  <c r="AS53" i="3" s="1"/>
  <c r="AT53" i="3"/>
  <c r="AU53" i="3" s="1"/>
  <c r="AY53" i="3" s="1"/>
  <c r="BF53" i="3"/>
  <c r="BG53" i="3"/>
  <c r="BH53" i="3"/>
  <c r="BI53" i="3"/>
  <c r="BJ53" i="3"/>
  <c r="BK53" i="3"/>
  <c r="BL53" i="3"/>
  <c r="BM53" i="3"/>
  <c r="BN53" i="3"/>
  <c r="BO53" i="3"/>
  <c r="S54" i="3"/>
  <c r="AD54" i="3"/>
  <c r="AE54" i="3"/>
  <c r="AF54" i="3" s="1"/>
  <c r="AV54" i="3" s="1"/>
  <c r="AG54" i="3"/>
  <c r="AH54" i="3"/>
  <c r="AI54" i="3" s="1"/>
  <c r="AW54" i="3" s="1"/>
  <c r="AJ54" i="3"/>
  <c r="AK54" i="3"/>
  <c r="AL54" i="3" s="1"/>
  <c r="AX54" i="3" s="1"/>
  <c r="AM54" i="3"/>
  <c r="AN54" i="3" s="1"/>
  <c r="AR54" i="3"/>
  <c r="AS54" i="3" s="1"/>
  <c r="AT54" i="3"/>
  <c r="AU54" i="3" s="1"/>
  <c r="AY54" i="3" s="1"/>
  <c r="BF54" i="3"/>
  <c r="BG54" i="3"/>
  <c r="BH54" i="3"/>
  <c r="BI54" i="3"/>
  <c r="BJ54" i="3"/>
  <c r="BK54" i="3"/>
  <c r="BL54" i="3"/>
  <c r="BM54" i="3"/>
  <c r="BN54" i="3"/>
  <c r="BO54" i="3"/>
  <c r="S55" i="3"/>
  <c r="AD55" i="3"/>
  <c r="AE55" i="3"/>
  <c r="AF55" i="3" s="1"/>
  <c r="AV55" i="3" s="1"/>
  <c r="AG55" i="3"/>
  <c r="AH55" i="3"/>
  <c r="AI55" i="3" s="1"/>
  <c r="AW55" i="3" s="1"/>
  <c r="AJ55" i="3"/>
  <c r="AK55" i="3"/>
  <c r="AL55" i="3" s="1"/>
  <c r="AX55" i="3" s="1"/>
  <c r="AM55" i="3"/>
  <c r="AN55" i="3" s="1"/>
  <c r="AR55" i="3"/>
  <c r="AS55" i="3" s="1"/>
  <c r="AT55" i="3"/>
  <c r="AU55" i="3" s="1"/>
  <c r="AY55" i="3" s="1"/>
  <c r="BF55" i="3"/>
  <c r="BG55" i="3"/>
  <c r="BH55" i="3"/>
  <c r="BI55" i="3"/>
  <c r="BJ55" i="3"/>
  <c r="BK55" i="3"/>
  <c r="BL55" i="3"/>
  <c r="BM55" i="3"/>
  <c r="BN55" i="3"/>
  <c r="BO55" i="3"/>
  <c r="S56" i="3"/>
  <c r="AD56" i="3"/>
  <c r="AE56" i="3"/>
  <c r="AF56" i="3" s="1"/>
  <c r="AV56" i="3" s="1"/>
  <c r="AG56" i="3"/>
  <c r="AH56" i="3"/>
  <c r="AI56" i="3" s="1"/>
  <c r="AW56" i="3" s="1"/>
  <c r="AJ56" i="3"/>
  <c r="AK56" i="3"/>
  <c r="AL56" i="3" s="1"/>
  <c r="AX56" i="3" s="1"/>
  <c r="AM56" i="3"/>
  <c r="AQ56" i="3" s="1"/>
  <c r="AR56" i="3"/>
  <c r="AS56" i="3" s="1"/>
  <c r="AT56" i="3"/>
  <c r="AU56" i="3" s="1"/>
  <c r="AY56" i="3" s="1"/>
  <c r="BF56" i="3"/>
  <c r="BG56" i="3"/>
  <c r="BH56" i="3"/>
  <c r="BI56" i="3"/>
  <c r="BJ56" i="3"/>
  <c r="BK56" i="3"/>
  <c r="BL56" i="3"/>
  <c r="BM56" i="3"/>
  <c r="BN56" i="3"/>
  <c r="BO56" i="3"/>
  <c r="S57" i="3"/>
  <c r="AD57" i="3"/>
  <c r="AE57" i="3"/>
  <c r="AF57" i="3" s="1"/>
  <c r="AV57" i="3" s="1"/>
  <c r="AG57" i="3"/>
  <c r="AH57" i="3"/>
  <c r="AI57" i="3" s="1"/>
  <c r="AW57" i="3" s="1"/>
  <c r="AJ57" i="3"/>
  <c r="AK57" i="3"/>
  <c r="AL57" i="3" s="1"/>
  <c r="AX57" i="3" s="1"/>
  <c r="AM57" i="3"/>
  <c r="AO57" i="3" s="1"/>
  <c r="AR57" i="3"/>
  <c r="AS57" i="3" s="1"/>
  <c r="AT57" i="3"/>
  <c r="AU57" i="3" s="1"/>
  <c r="AY57" i="3" s="1"/>
  <c r="BF57" i="3"/>
  <c r="BG57" i="3"/>
  <c r="BH57" i="3"/>
  <c r="BI57" i="3"/>
  <c r="BJ57" i="3"/>
  <c r="BK57" i="3"/>
  <c r="BL57" i="3"/>
  <c r="BM57" i="3"/>
  <c r="BN57" i="3"/>
  <c r="BO57" i="3"/>
  <c r="S58" i="3"/>
  <c r="AD58" i="3"/>
  <c r="AE58" i="3"/>
  <c r="AF58" i="3" s="1"/>
  <c r="AV58" i="3" s="1"/>
  <c r="AG58" i="3"/>
  <c r="AH58" i="3"/>
  <c r="AI58" i="3" s="1"/>
  <c r="AW58" i="3" s="1"/>
  <c r="AJ58" i="3"/>
  <c r="AK58" i="3"/>
  <c r="AL58" i="3" s="1"/>
  <c r="AX58" i="3" s="1"/>
  <c r="AM58" i="3"/>
  <c r="AO58" i="3" s="1"/>
  <c r="AR58" i="3"/>
  <c r="AS58" i="3" s="1"/>
  <c r="AT58" i="3"/>
  <c r="AU58" i="3" s="1"/>
  <c r="AY58" i="3" s="1"/>
  <c r="BF58" i="3"/>
  <c r="BG58" i="3"/>
  <c r="BH58" i="3"/>
  <c r="BI58" i="3"/>
  <c r="BJ58" i="3"/>
  <c r="BK58" i="3"/>
  <c r="BL58" i="3"/>
  <c r="BM58" i="3"/>
  <c r="BN58" i="3"/>
  <c r="BO58" i="3"/>
  <c r="S59" i="3"/>
  <c r="AD59" i="3"/>
  <c r="AE59" i="3"/>
  <c r="AF59" i="3" s="1"/>
  <c r="AV59" i="3" s="1"/>
  <c r="AG59" i="3"/>
  <c r="AH59" i="3"/>
  <c r="AI59" i="3" s="1"/>
  <c r="AW59" i="3" s="1"/>
  <c r="AJ59" i="3"/>
  <c r="AK59" i="3"/>
  <c r="AL59" i="3" s="1"/>
  <c r="AX59" i="3" s="1"/>
  <c r="AM59" i="3"/>
  <c r="AN59" i="3" s="1"/>
  <c r="AR59" i="3"/>
  <c r="AS59" i="3" s="1"/>
  <c r="AT59" i="3"/>
  <c r="AU59" i="3" s="1"/>
  <c r="AY59" i="3" s="1"/>
  <c r="BF59" i="3"/>
  <c r="BG59" i="3"/>
  <c r="BH59" i="3"/>
  <c r="BI59" i="3"/>
  <c r="BJ59" i="3"/>
  <c r="BK59" i="3"/>
  <c r="BL59" i="3"/>
  <c r="BM59" i="3"/>
  <c r="BN59" i="3"/>
  <c r="BO59" i="3"/>
  <c r="S60" i="3"/>
  <c r="AD60" i="3"/>
  <c r="AE60" i="3"/>
  <c r="AF60" i="3" s="1"/>
  <c r="AV60" i="3" s="1"/>
  <c r="AG60" i="3"/>
  <c r="AH60" i="3"/>
  <c r="AI60" i="3" s="1"/>
  <c r="AW60" i="3" s="1"/>
  <c r="AJ60" i="3"/>
  <c r="AK60" i="3"/>
  <c r="AL60" i="3" s="1"/>
  <c r="AX60" i="3" s="1"/>
  <c r="AM60" i="3"/>
  <c r="AN60" i="3" s="1"/>
  <c r="AR60" i="3"/>
  <c r="AS60" i="3" s="1"/>
  <c r="AT60" i="3"/>
  <c r="AU60" i="3" s="1"/>
  <c r="AY60" i="3" s="1"/>
  <c r="BF60" i="3"/>
  <c r="BG60" i="3"/>
  <c r="BH60" i="3"/>
  <c r="BI60" i="3"/>
  <c r="BJ60" i="3"/>
  <c r="BK60" i="3"/>
  <c r="BL60" i="3"/>
  <c r="BM60" i="3"/>
  <c r="BN60" i="3"/>
  <c r="BO60" i="3"/>
  <c r="S61" i="3"/>
  <c r="AD61" i="3"/>
  <c r="AE61" i="3"/>
  <c r="AF61" i="3" s="1"/>
  <c r="AV61" i="3" s="1"/>
  <c r="AG61" i="3"/>
  <c r="AH61" i="3"/>
  <c r="AI61" i="3" s="1"/>
  <c r="AW61" i="3" s="1"/>
  <c r="AJ61" i="3"/>
  <c r="AK61" i="3"/>
  <c r="AL61" i="3" s="1"/>
  <c r="AX61" i="3" s="1"/>
  <c r="AM61" i="3"/>
  <c r="AP61" i="3" s="1"/>
  <c r="AR61" i="3"/>
  <c r="AS61" i="3" s="1"/>
  <c r="AT61" i="3"/>
  <c r="AU61" i="3" s="1"/>
  <c r="AY61" i="3" s="1"/>
  <c r="BF61" i="3"/>
  <c r="BG61" i="3"/>
  <c r="BH61" i="3"/>
  <c r="BI61" i="3"/>
  <c r="BJ61" i="3"/>
  <c r="BK61" i="3"/>
  <c r="BL61" i="3"/>
  <c r="BM61" i="3"/>
  <c r="BN61" i="3"/>
  <c r="BO61" i="3"/>
  <c r="S62" i="3"/>
  <c r="AD62" i="3"/>
  <c r="AE62" i="3"/>
  <c r="AF62" i="3" s="1"/>
  <c r="AV62" i="3" s="1"/>
  <c r="AG62" i="3"/>
  <c r="AH62" i="3"/>
  <c r="AI62" i="3" s="1"/>
  <c r="AW62" i="3" s="1"/>
  <c r="AJ62" i="3"/>
  <c r="AK62" i="3"/>
  <c r="AL62" i="3" s="1"/>
  <c r="AX62" i="3" s="1"/>
  <c r="AM62" i="3"/>
  <c r="AQ62" i="3" s="1"/>
  <c r="AR62" i="3"/>
  <c r="AS62" i="3" s="1"/>
  <c r="AT62" i="3"/>
  <c r="AU62" i="3" s="1"/>
  <c r="AY62" i="3" s="1"/>
  <c r="BF62" i="3"/>
  <c r="BG62" i="3"/>
  <c r="BH62" i="3"/>
  <c r="BI62" i="3"/>
  <c r="BJ62" i="3"/>
  <c r="BK62" i="3"/>
  <c r="BL62" i="3"/>
  <c r="BM62" i="3"/>
  <c r="BN62" i="3"/>
  <c r="BO62" i="3"/>
  <c r="S63" i="3"/>
  <c r="AD63" i="3"/>
  <c r="AE63" i="3"/>
  <c r="AF63" i="3" s="1"/>
  <c r="AV63" i="3" s="1"/>
  <c r="AG63" i="3"/>
  <c r="AH63" i="3"/>
  <c r="AI63" i="3" s="1"/>
  <c r="AW63" i="3" s="1"/>
  <c r="AJ63" i="3"/>
  <c r="AK63" i="3"/>
  <c r="AL63" i="3" s="1"/>
  <c r="AX63" i="3" s="1"/>
  <c r="AM63" i="3"/>
  <c r="AR63" i="3"/>
  <c r="AS63" i="3" s="1"/>
  <c r="AT63" i="3"/>
  <c r="AU63" i="3" s="1"/>
  <c r="AY63" i="3" s="1"/>
  <c r="BF63" i="3"/>
  <c r="BG63" i="3"/>
  <c r="BH63" i="3"/>
  <c r="BI63" i="3"/>
  <c r="BJ63" i="3"/>
  <c r="BK63" i="3"/>
  <c r="BL63" i="3"/>
  <c r="BM63" i="3"/>
  <c r="BN63" i="3"/>
  <c r="BO63" i="3"/>
  <c r="S64" i="3"/>
  <c r="AD64" i="3"/>
  <c r="AE64" i="3"/>
  <c r="AF64" i="3" s="1"/>
  <c r="AV64" i="3" s="1"/>
  <c r="AG64" i="3"/>
  <c r="AH64" i="3"/>
  <c r="AI64" i="3" s="1"/>
  <c r="AW64" i="3" s="1"/>
  <c r="AJ64" i="3"/>
  <c r="AK64" i="3"/>
  <c r="AL64" i="3" s="1"/>
  <c r="AX64" i="3" s="1"/>
  <c r="AM64" i="3"/>
  <c r="AN64" i="3" s="1"/>
  <c r="AR64" i="3"/>
  <c r="AS64" i="3" s="1"/>
  <c r="AT64" i="3"/>
  <c r="AU64" i="3" s="1"/>
  <c r="AY64" i="3" s="1"/>
  <c r="BF64" i="3"/>
  <c r="BG64" i="3"/>
  <c r="BH64" i="3"/>
  <c r="BI64" i="3"/>
  <c r="BJ64" i="3"/>
  <c r="BK64" i="3"/>
  <c r="BL64" i="3"/>
  <c r="BM64" i="3"/>
  <c r="BN64" i="3"/>
  <c r="BO64" i="3"/>
  <c r="S65" i="3"/>
  <c r="AD65" i="3"/>
  <c r="AE65" i="3"/>
  <c r="AF65" i="3" s="1"/>
  <c r="AV65" i="3" s="1"/>
  <c r="AG65" i="3"/>
  <c r="AH65" i="3"/>
  <c r="AI65" i="3" s="1"/>
  <c r="AW65" i="3" s="1"/>
  <c r="AJ65" i="3"/>
  <c r="AK65" i="3"/>
  <c r="AL65" i="3" s="1"/>
  <c r="AX65" i="3" s="1"/>
  <c r="AM65" i="3"/>
  <c r="AN65" i="3" s="1"/>
  <c r="AR65" i="3"/>
  <c r="AS65" i="3" s="1"/>
  <c r="AT65" i="3"/>
  <c r="AU65" i="3" s="1"/>
  <c r="AY65" i="3" s="1"/>
  <c r="BF65" i="3"/>
  <c r="BG65" i="3"/>
  <c r="BH65" i="3"/>
  <c r="BI65" i="3"/>
  <c r="BJ65" i="3"/>
  <c r="BK65" i="3"/>
  <c r="BL65" i="3"/>
  <c r="BM65" i="3"/>
  <c r="BN65" i="3"/>
  <c r="BO65" i="3"/>
  <c r="S66" i="3"/>
  <c r="AD66" i="3"/>
  <c r="AE66" i="3"/>
  <c r="AF66" i="3" s="1"/>
  <c r="AV66" i="3" s="1"/>
  <c r="AG66" i="3"/>
  <c r="AH66" i="3"/>
  <c r="AI66" i="3" s="1"/>
  <c r="AW66" i="3" s="1"/>
  <c r="AJ66" i="3"/>
  <c r="AK66" i="3"/>
  <c r="AL66" i="3" s="1"/>
  <c r="AX66" i="3" s="1"/>
  <c r="AM66" i="3"/>
  <c r="AN66" i="3" s="1"/>
  <c r="AR66" i="3"/>
  <c r="AS66" i="3" s="1"/>
  <c r="AT66" i="3"/>
  <c r="AU66" i="3" s="1"/>
  <c r="AY66" i="3" s="1"/>
  <c r="BF66" i="3"/>
  <c r="BG66" i="3"/>
  <c r="BH66" i="3"/>
  <c r="BI66" i="3"/>
  <c r="BJ66" i="3"/>
  <c r="BK66" i="3"/>
  <c r="BL66" i="3"/>
  <c r="BM66" i="3"/>
  <c r="BN66" i="3"/>
  <c r="BO66" i="3"/>
  <c r="S23" i="3"/>
  <c r="AD23" i="3"/>
  <c r="AE23" i="3"/>
  <c r="AF23" i="3" s="1"/>
  <c r="AV23" i="3" s="1"/>
  <c r="AG23" i="3"/>
  <c r="AH23" i="3"/>
  <c r="AI23" i="3" s="1"/>
  <c r="AW23" i="3" s="1"/>
  <c r="AJ23" i="3"/>
  <c r="AK23" i="3"/>
  <c r="AL23" i="3" s="1"/>
  <c r="AX23" i="3" s="1"/>
  <c r="AM23" i="3"/>
  <c r="AQ23" i="3" s="1"/>
  <c r="AR23" i="3"/>
  <c r="AS23" i="3" s="1"/>
  <c r="AT23" i="3"/>
  <c r="AU23" i="3" s="1"/>
  <c r="AY23" i="3" s="1"/>
  <c r="BF23" i="3"/>
  <c r="BG23" i="3"/>
  <c r="BH23" i="3"/>
  <c r="BI23" i="3"/>
  <c r="BJ23" i="3"/>
  <c r="BK23" i="3"/>
  <c r="BL23" i="3"/>
  <c r="BM23" i="3"/>
  <c r="BN23" i="3"/>
  <c r="BO23" i="3"/>
  <c r="S24" i="3"/>
  <c r="AD24" i="3"/>
  <c r="AE24" i="3"/>
  <c r="AF24" i="3" s="1"/>
  <c r="AV24" i="3" s="1"/>
  <c r="AG24" i="3"/>
  <c r="AH24" i="3"/>
  <c r="AI24" i="3" s="1"/>
  <c r="AW24" i="3" s="1"/>
  <c r="AJ24" i="3"/>
  <c r="AK24" i="3"/>
  <c r="AL24" i="3" s="1"/>
  <c r="AX24" i="3" s="1"/>
  <c r="AM24" i="3"/>
  <c r="AN24" i="3" s="1"/>
  <c r="AR24" i="3"/>
  <c r="AS24" i="3" s="1"/>
  <c r="AT24" i="3"/>
  <c r="AU24" i="3" s="1"/>
  <c r="AY24" i="3" s="1"/>
  <c r="BF24" i="3"/>
  <c r="BG24" i="3"/>
  <c r="BH24" i="3"/>
  <c r="BI24" i="3"/>
  <c r="BJ24" i="3"/>
  <c r="BK24" i="3"/>
  <c r="BL24" i="3"/>
  <c r="BM24" i="3"/>
  <c r="BN24" i="3"/>
  <c r="BO24" i="3"/>
  <c r="S25" i="3"/>
  <c r="AD25" i="3"/>
  <c r="AE25" i="3"/>
  <c r="AF25" i="3" s="1"/>
  <c r="AV25" i="3" s="1"/>
  <c r="AG25" i="3"/>
  <c r="AH25" i="3"/>
  <c r="AI25" i="3" s="1"/>
  <c r="AW25" i="3" s="1"/>
  <c r="AJ25" i="3"/>
  <c r="AK25" i="3"/>
  <c r="AL25" i="3" s="1"/>
  <c r="AX25" i="3" s="1"/>
  <c r="AM25" i="3"/>
  <c r="AN25" i="3" s="1"/>
  <c r="AR25" i="3"/>
  <c r="AS25" i="3" s="1"/>
  <c r="AT25" i="3"/>
  <c r="AU25" i="3" s="1"/>
  <c r="AY25" i="3" s="1"/>
  <c r="BF25" i="3"/>
  <c r="BG25" i="3"/>
  <c r="BH25" i="3"/>
  <c r="BI25" i="3"/>
  <c r="BJ25" i="3"/>
  <c r="BK25" i="3"/>
  <c r="BL25" i="3"/>
  <c r="BM25" i="3"/>
  <c r="BN25" i="3"/>
  <c r="BO25" i="3"/>
  <c r="S26" i="3"/>
  <c r="AD26" i="3"/>
  <c r="AE26" i="3"/>
  <c r="AF26" i="3" s="1"/>
  <c r="AV26" i="3" s="1"/>
  <c r="AG26" i="3"/>
  <c r="AH26" i="3"/>
  <c r="AI26" i="3" s="1"/>
  <c r="AW26" i="3" s="1"/>
  <c r="AJ26" i="3"/>
  <c r="AK26" i="3"/>
  <c r="AL26" i="3" s="1"/>
  <c r="AX26" i="3" s="1"/>
  <c r="AM26" i="3"/>
  <c r="AO26" i="3" s="1"/>
  <c r="AR26" i="3"/>
  <c r="AS26" i="3" s="1"/>
  <c r="AT26" i="3"/>
  <c r="AU26" i="3" s="1"/>
  <c r="AY26" i="3" s="1"/>
  <c r="BF26" i="3"/>
  <c r="BG26" i="3"/>
  <c r="BH26" i="3"/>
  <c r="BI26" i="3"/>
  <c r="BJ26" i="3"/>
  <c r="BK26" i="3"/>
  <c r="BL26" i="3"/>
  <c r="BM26" i="3"/>
  <c r="BN26" i="3"/>
  <c r="BO26" i="3"/>
  <c r="S27" i="3"/>
  <c r="AD27" i="3"/>
  <c r="AE27" i="3"/>
  <c r="AF27" i="3" s="1"/>
  <c r="AV27" i="3" s="1"/>
  <c r="AG27" i="3"/>
  <c r="AH27" i="3"/>
  <c r="AI27" i="3" s="1"/>
  <c r="AW27" i="3" s="1"/>
  <c r="AJ27" i="3"/>
  <c r="AK27" i="3"/>
  <c r="AL27" i="3" s="1"/>
  <c r="AX27" i="3" s="1"/>
  <c r="AM27" i="3"/>
  <c r="AO27" i="3" s="1"/>
  <c r="AR27" i="3"/>
  <c r="AS27" i="3" s="1"/>
  <c r="AT27" i="3"/>
  <c r="AU27" i="3" s="1"/>
  <c r="AY27" i="3" s="1"/>
  <c r="BF27" i="3"/>
  <c r="BG27" i="3"/>
  <c r="BH27" i="3"/>
  <c r="BI27" i="3"/>
  <c r="BJ27" i="3"/>
  <c r="BK27" i="3"/>
  <c r="BL27" i="3"/>
  <c r="BM27" i="3"/>
  <c r="BN27" i="3"/>
  <c r="BO27" i="3"/>
  <c r="S28" i="3"/>
  <c r="AD28" i="3"/>
  <c r="AE28" i="3"/>
  <c r="AF28" i="3" s="1"/>
  <c r="AV28" i="3" s="1"/>
  <c r="AG28" i="3"/>
  <c r="AH28" i="3"/>
  <c r="AI28" i="3" s="1"/>
  <c r="AW28" i="3" s="1"/>
  <c r="AJ28" i="3"/>
  <c r="AK28" i="3"/>
  <c r="AL28" i="3" s="1"/>
  <c r="AX28" i="3" s="1"/>
  <c r="AM28" i="3"/>
  <c r="AQ28" i="3" s="1"/>
  <c r="AR28" i="3"/>
  <c r="AS28" i="3" s="1"/>
  <c r="AT28" i="3"/>
  <c r="AU28" i="3" s="1"/>
  <c r="AY28" i="3" s="1"/>
  <c r="BF28" i="3"/>
  <c r="BG28" i="3"/>
  <c r="BH28" i="3"/>
  <c r="BI28" i="3"/>
  <c r="BJ28" i="3"/>
  <c r="BK28" i="3"/>
  <c r="BL28" i="3"/>
  <c r="BM28" i="3"/>
  <c r="BN28" i="3"/>
  <c r="BO28" i="3"/>
  <c r="S29" i="3"/>
  <c r="AD29" i="3"/>
  <c r="AE29" i="3"/>
  <c r="AF29" i="3" s="1"/>
  <c r="AV29" i="3" s="1"/>
  <c r="AG29" i="3"/>
  <c r="AH29" i="3"/>
  <c r="AI29" i="3" s="1"/>
  <c r="AW29" i="3" s="1"/>
  <c r="AJ29" i="3"/>
  <c r="AK29" i="3"/>
  <c r="AL29" i="3" s="1"/>
  <c r="AX29" i="3" s="1"/>
  <c r="AM29" i="3"/>
  <c r="AQ29" i="3" s="1"/>
  <c r="AR29" i="3"/>
  <c r="AS29" i="3" s="1"/>
  <c r="AT29" i="3"/>
  <c r="AU29" i="3" s="1"/>
  <c r="AY29" i="3" s="1"/>
  <c r="BF29" i="3"/>
  <c r="BG29" i="3"/>
  <c r="BH29" i="3"/>
  <c r="BI29" i="3"/>
  <c r="BJ29" i="3"/>
  <c r="BK29" i="3"/>
  <c r="BL29" i="3"/>
  <c r="BM29" i="3"/>
  <c r="BN29" i="3"/>
  <c r="BO29" i="3"/>
  <c r="S30" i="3"/>
  <c r="AD30" i="3"/>
  <c r="AE30" i="3"/>
  <c r="AF30" i="3" s="1"/>
  <c r="AV30" i="3" s="1"/>
  <c r="AG30" i="3"/>
  <c r="AH30" i="3"/>
  <c r="AI30" i="3" s="1"/>
  <c r="AW30" i="3" s="1"/>
  <c r="AJ30" i="3"/>
  <c r="AK30" i="3"/>
  <c r="AL30" i="3" s="1"/>
  <c r="AX30" i="3" s="1"/>
  <c r="AM30" i="3"/>
  <c r="AP30" i="3" s="1"/>
  <c r="AR30" i="3"/>
  <c r="AS30" i="3" s="1"/>
  <c r="AT30" i="3"/>
  <c r="AU30" i="3" s="1"/>
  <c r="AY30" i="3" s="1"/>
  <c r="BF30" i="3"/>
  <c r="BG30" i="3"/>
  <c r="BH30" i="3"/>
  <c r="BI30" i="3"/>
  <c r="BJ30" i="3"/>
  <c r="BK30" i="3"/>
  <c r="BL30" i="3"/>
  <c r="BM30" i="3"/>
  <c r="BN30" i="3"/>
  <c r="BO30" i="3"/>
  <c r="S31" i="3"/>
  <c r="AD31" i="3"/>
  <c r="AE31" i="3"/>
  <c r="AF31" i="3" s="1"/>
  <c r="AV31" i="3" s="1"/>
  <c r="AG31" i="3"/>
  <c r="AH31" i="3"/>
  <c r="AI31" i="3" s="1"/>
  <c r="AW31" i="3" s="1"/>
  <c r="AJ31" i="3"/>
  <c r="AK31" i="3"/>
  <c r="AL31" i="3" s="1"/>
  <c r="AX31" i="3" s="1"/>
  <c r="AM31" i="3"/>
  <c r="AN31" i="3" s="1"/>
  <c r="AR31" i="3"/>
  <c r="AS31" i="3" s="1"/>
  <c r="AT31" i="3"/>
  <c r="AU31" i="3" s="1"/>
  <c r="AY31" i="3" s="1"/>
  <c r="BF31" i="3"/>
  <c r="BG31" i="3"/>
  <c r="BH31" i="3"/>
  <c r="BI31" i="3"/>
  <c r="BJ31" i="3"/>
  <c r="BK31" i="3"/>
  <c r="BL31" i="3"/>
  <c r="BM31" i="3"/>
  <c r="BN31" i="3"/>
  <c r="BO31" i="3"/>
  <c r="S32" i="3"/>
  <c r="AD32" i="3"/>
  <c r="AE32" i="3"/>
  <c r="AF32" i="3" s="1"/>
  <c r="AV32" i="3" s="1"/>
  <c r="AG32" i="3"/>
  <c r="AH32" i="3"/>
  <c r="AI32" i="3" s="1"/>
  <c r="AW32" i="3" s="1"/>
  <c r="AJ32" i="3"/>
  <c r="AK32" i="3"/>
  <c r="AL32" i="3" s="1"/>
  <c r="AX32" i="3" s="1"/>
  <c r="AM32" i="3"/>
  <c r="AR32" i="3"/>
  <c r="AS32" i="3" s="1"/>
  <c r="AT32" i="3"/>
  <c r="AU32" i="3" s="1"/>
  <c r="AY32" i="3" s="1"/>
  <c r="BF32" i="3"/>
  <c r="BG32" i="3"/>
  <c r="BH32" i="3"/>
  <c r="BI32" i="3"/>
  <c r="BJ32" i="3"/>
  <c r="BK32" i="3"/>
  <c r="BL32" i="3"/>
  <c r="BM32" i="3"/>
  <c r="BN32" i="3"/>
  <c r="BO32" i="3"/>
  <c r="S33" i="3"/>
  <c r="AD33" i="3"/>
  <c r="AE33" i="3"/>
  <c r="AF33" i="3" s="1"/>
  <c r="AV33" i="3" s="1"/>
  <c r="AG33" i="3"/>
  <c r="AH33" i="3"/>
  <c r="AI33" i="3" s="1"/>
  <c r="AW33" i="3" s="1"/>
  <c r="AJ33" i="3"/>
  <c r="AK33" i="3"/>
  <c r="AL33" i="3" s="1"/>
  <c r="AX33" i="3" s="1"/>
  <c r="AM33" i="3"/>
  <c r="AO33" i="3" s="1"/>
  <c r="AR33" i="3"/>
  <c r="AS33" i="3" s="1"/>
  <c r="AT33" i="3"/>
  <c r="AU33" i="3" s="1"/>
  <c r="AY33" i="3" s="1"/>
  <c r="BF33" i="3"/>
  <c r="BG33" i="3"/>
  <c r="BH33" i="3"/>
  <c r="BI33" i="3"/>
  <c r="BJ33" i="3"/>
  <c r="BK33" i="3"/>
  <c r="BL33" i="3"/>
  <c r="BM33" i="3"/>
  <c r="BN33" i="3"/>
  <c r="BO33" i="3"/>
  <c r="S34" i="3"/>
  <c r="AD34" i="3"/>
  <c r="AE34" i="3"/>
  <c r="AF34" i="3" s="1"/>
  <c r="AV34" i="3" s="1"/>
  <c r="AG34" i="3"/>
  <c r="AH34" i="3"/>
  <c r="AI34" i="3" s="1"/>
  <c r="AW34" i="3" s="1"/>
  <c r="AJ34" i="3"/>
  <c r="AK34" i="3"/>
  <c r="AL34" i="3" s="1"/>
  <c r="AX34" i="3" s="1"/>
  <c r="AM34" i="3"/>
  <c r="AP34" i="3" s="1"/>
  <c r="AR34" i="3"/>
  <c r="AS34" i="3" s="1"/>
  <c r="AT34" i="3"/>
  <c r="AU34" i="3" s="1"/>
  <c r="AY34" i="3" s="1"/>
  <c r="BF34" i="3"/>
  <c r="BG34" i="3"/>
  <c r="BH34" i="3"/>
  <c r="BI34" i="3"/>
  <c r="BJ34" i="3"/>
  <c r="BK34" i="3"/>
  <c r="BL34" i="3"/>
  <c r="BM34" i="3"/>
  <c r="BN34" i="3"/>
  <c r="BO34" i="3"/>
  <c r="S35" i="3"/>
  <c r="AD35" i="3"/>
  <c r="AE35" i="3"/>
  <c r="AF35" i="3" s="1"/>
  <c r="AV35" i="3" s="1"/>
  <c r="AG35" i="3"/>
  <c r="AH35" i="3"/>
  <c r="AI35" i="3" s="1"/>
  <c r="AW35" i="3" s="1"/>
  <c r="AJ35" i="3"/>
  <c r="AK35" i="3"/>
  <c r="AL35" i="3" s="1"/>
  <c r="AX35" i="3" s="1"/>
  <c r="AM35" i="3"/>
  <c r="AN35" i="3" s="1"/>
  <c r="AR35" i="3"/>
  <c r="AS35" i="3" s="1"/>
  <c r="AT35" i="3"/>
  <c r="AU35" i="3" s="1"/>
  <c r="AY35" i="3" s="1"/>
  <c r="BF35" i="3"/>
  <c r="BG35" i="3"/>
  <c r="BH35" i="3"/>
  <c r="BI35" i="3"/>
  <c r="BJ35" i="3"/>
  <c r="BK35" i="3"/>
  <c r="BL35" i="3"/>
  <c r="BM35" i="3"/>
  <c r="BN35" i="3"/>
  <c r="BO35" i="3"/>
  <c r="S36" i="3"/>
  <c r="AD36" i="3"/>
  <c r="AE36" i="3"/>
  <c r="AF36" i="3" s="1"/>
  <c r="AV36" i="3" s="1"/>
  <c r="AG36" i="3"/>
  <c r="AH36" i="3"/>
  <c r="AI36" i="3" s="1"/>
  <c r="AW36" i="3" s="1"/>
  <c r="AJ36" i="3"/>
  <c r="AK36" i="3"/>
  <c r="AL36" i="3" s="1"/>
  <c r="AX36" i="3" s="1"/>
  <c r="AM36" i="3"/>
  <c r="AN36" i="3" s="1"/>
  <c r="AR36" i="3"/>
  <c r="AS36" i="3" s="1"/>
  <c r="AT36" i="3"/>
  <c r="AU36" i="3" s="1"/>
  <c r="AY36" i="3" s="1"/>
  <c r="BF36" i="3"/>
  <c r="BG36" i="3"/>
  <c r="BH36" i="3"/>
  <c r="BI36" i="3"/>
  <c r="BJ36" i="3"/>
  <c r="BK36" i="3"/>
  <c r="BL36" i="3"/>
  <c r="BM36" i="3"/>
  <c r="BN36" i="3"/>
  <c r="BO36" i="3"/>
  <c r="S37" i="3"/>
  <c r="AD37" i="3"/>
  <c r="AE37" i="3"/>
  <c r="AF37" i="3" s="1"/>
  <c r="AV37" i="3" s="1"/>
  <c r="AG37" i="3"/>
  <c r="AH37" i="3"/>
  <c r="AI37" i="3" s="1"/>
  <c r="AW37" i="3" s="1"/>
  <c r="AJ37" i="3"/>
  <c r="AK37" i="3"/>
  <c r="AL37" i="3" s="1"/>
  <c r="AX37" i="3" s="1"/>
  <c r="AM37" i="3"/>
  <c r="AN37" i="3" s="1"/>
  <c r="AR37" i="3"/>
  <c r="AS37" i="3" s="1"/>
  <c r="AT37" i="3"/>
  <c r="AU37" i="3" s="1"/>
  <c r="AY37" i="3" s="1"/>
  <c r="BF37" i="3"/>
  <c r="BG37" i="3"/>
  <c r="BH37" i="3"/>
  <c r="BI37" i="3"/>
  <c r="BJ37" i="3"/>
  <c r="BK37" i="3"/>
  <c r="BL37" i="3"/>
  <c r="BM37" i="3"/>
  <c r="BN37" i="3"/>
  <c r="BO37" i="3"/>
  <c r="S38" i="3"/>
  <c r="AD38" i="3"/>
  <c r="AE38" i="3"/>
  <c r="AF38" i="3" s="1"/>
  <c r="AV38" i="3" s="1"/>
  <c r="AG38" i="3"/>
  <c r="AH38" i="3"/>
  <c r="AI38" i="3" s="1"/>
  <c r="AW38" i="3" s="1"/>
  <c r="AJ38" i="3"/>
  <c r="AK38" i="3"/>
  <c r="AL38" i="3" s="1"/>
  <c r="AX38" i="3" s="1"/>
  <c r="AM38" i="3"/>
  <c r="AO38" i="3" s="1"/>
  <c r="AR38" i="3"/>
  <c r="AS38" i="3" s="1"/>
  <c r="AT38" i="3"/>
  <c r="AU38" i="3" s="1"/>
  <c r="AY38" i="3" s="1"/>
  <c r="BF38" i="3"/>
  <c r="BG38" i="3"/>
  <c r="BH38" i="3"/>
  <c r="BI38" i="3"/>
  <c r="BJ38" i="3"/>
  <c r="BK38" i="3"/>
  <c r="BL38" i="3"/>
  <c r="BM38" i="3"/>
  <c r="BN38" i="3"/>
  <c r="BO38" i="3"/>
  <c r="S39" i="3"/>
  <c r="AD39" i="3"/>
  <c r="AE39" i="3"/>
  <c r="AF39" i="3" s="1"/>
  <c r="AV39" i="3" s="1"/>
  <c r="AG39" i="3"/>
  <c r="AH39" i="3"/>
  <c r="AI39" i="3" s="1"/>
  <c r="AW39" i="3" s="1"/>
  <c r="AJ39" i="3"/>
  <c r="AK39" i="3"/>
  <c r="AL39" i="3" s="1"/>
  <c r="AX39" i="3" s="1"/>
  <c r="AM39" i="3"/>
  <c r="AO39" i="3" s="1"/>
  <c r="AR39" i="3"/>
  <c r="AS39" i="3" s="1"/>
  <c r="AT39" i="3"/>
  <c r="AU39" i="3" s="1"/>
  <c r="AY39" i="3" s="1"/>
  <c r="BF39" i="3"/>
  <c r="BG39" i="3"/>
  <c r="BH39" i="3"/>
  <c r="BI39" i="3"/>
  <c r="BJ39" i="3"/>
  <c r="BK39" i="3"/>
  <c r="BL39" i="3"/>
  <c r="BM39" i="3"/>
  <c r="BN39" i="3"/>
  <c r="BO39" i="3"/>
  <c r="S40" i="3"/>
  <c r="AD40" i="3"/>
  <c r="AE40" i="3"/>
  <c r="AF40" i="3" s="1"/>
  <c r="AV40" i="3" s="1"/>
  <c r="AG40" i="3"/>
  <c r="AH40" i="3"/>
  <c r="AI40" i="3" s="1"/>
  <c r="AW40" i="3" s="1"/>
  <c r="AJ40" i="3"/>
  <c r="AK40" i="3"/>
  <c r="AL40" i="3" s="1"/>
  <c r="AX40" i="3" s="1"/>
  <c r="AM40" i="3"/>
  <c r="AQ40" i="3" s="1"/>
  <c r="AR40" i="3"/>
  <c r="AS40" i="3" s="1"/>
  <c r="AT40" i="3"/>
  <c r="AU40" i="3" s="1"/>
  <c r="AY40" i="3" s="1"/>
  <c r="BF40" i="3"/>
  <c r="BG40" i="3"/>
  <c r="BH40" i="3"/>
  <c r="BI40" i="3"/>
  <c r="BJ40" i="3"/>
  <c r="BK40" i="3"/>
  <c r="BL40" i="3"/>
  <c r="BM40" i="3"/>
  <c r="BN40" i="3"/>
  <c r="BO40" i="3"/>
  <c r="S41" i="3"/>
  <c r="AD41" i="3"/>
  <c r="AE41" i="3"/>
  <c r="AF41" i="3" s="1"/>
  <c r="AV41" i="3" s="1"/>
  <c r="AG41" i="3"/>
  <c r="AH41" i="3"/>
  <c r="AI41" i="3" s="1"/>
  <c r="AW41" i="3" s="1"/>
  <c r="AJ41" i="3"/>
  <c r="AK41" i="3"/>
  <c r="AL41" i="3" s="1"/>
  <c r="AX41" i="3" s="1"/>
  <c r="AM41" i="3"/>
  <c r="AR41" i="3"/>
  <c r="AS41" i="3" s="1"/>
  <c r="AT41" i="3"/>
  <c r="AU41" i="3" s="1"/>
  <c r="AY41" i="3" s="1"/>
  <c r="BF41" i="3"/>
  <c r="BG41" i="3"/>
  <c r="BH41" i="3"/>
  <c r="BI41" i="3"/>
  <c r="BJ41" i="3"/>
  <c r="BK41" i="3"/>
  <c r="BL41" i="3"/>
  <c r="BM41" i="3"/>
  <c r="BN41" i="3"/>
  <c r="BO41" i="3"/>
  <c r="S42" i="3"/>
  <c r="AD42" i="3"/>
  <c r="AE42" i="3"/>
  <c r="AF42" i="3" s="1"/>
  <c r="AV42" i="3" s="1"/>
  <c r="AG42" i="3"/>
  <c r="AH42" i="3"/>
  <c r="AI42" i="3" s="1"/>
  <c r="AW42" i="3" s="1"/>
  <c r="AJ42" i="3"/>
  <c r="AK42" i="3"/>
  <c r="AL42" i="3" s="1"/>
  <c r="AX42" i="3" s="1"/>
  <c r="AM42" i="3"/>
  <c r="AR42" i="3"/>
  <c r="AS42" i="3" s="1"/>
  <c r="AT42" i="3"/>
  <c r="AU42" i="3" s="1"/>
  <c r="AY42" i="3" s="1"/>
  <c r="BF42" i="3"/>
  <c r="BG42" i="3"/>
  <c r="BH42" i="3"/>
  <c r="BI42" i="3"/>
  <c r="BJ42" i="3"/>
  <c r="BK42" i="3"/>
  <c r="BL42" i="3"/>
  <c r="BM42" i="3"/>
  <c r="BN42" i="3"/>
  <c r="BO42" i="3"/>
  <c r="S43" i="3"/>
  <c r="AD43" i="3"/>
  <c r="AE43" i="3"/>
  <c r="AF43" i="3" s="1"/>
  <c r="AV43" i="3" s="1"/>
  <c r="AG43" i="3"/>
  <c r="AH43" i="3"/>
  <c r="AI43" i="3" s="1"/>
  <c r="AW43" i="3" s="1"/>
  <c r="AJ43" i="3"/>
  <c r="AK43" i="3"/>
  <c r="AL43" i="3" s="1"/>
  <c r="AX43" i="3" s="1"/>
  <c r="AM43" i="3"/>
  <c r="AN43" i="3" s="1"/>
  <c r="AR43" i="3"/>
  <c r="AS43" i="3" s="1"/>
  <c r="AT43" i="3"/>
  <c r="AU43" i="3" s="1"/>
  <c r="AY43" i="3" s="1"/>
  <c r="BF43" i="3"/>
  <c r="BG43" i="3"/>
  <c r="BH43" i="3"/>
  <c r="BI43" i="3"/>
  <c r="BJ43" i="3"/>
  <c r="BK43" i="3"/>
  <c r="BL43" i="3"/>
  <c r="BM43" i="3"/>
  <c r="BN43" i="3"/>
  <c r="BO43" i="3"/>
  <c r="S44" i="3"/>
  <c r="AD44" i="3"/>
  <c r="AE44" i="3"/>
  <c r="AF44" i="3" s="1"/>
  <c r="AV44" i="3" s="1"/>
  <c r="AG44" i="3"/>
  <c r="AH44" i="3"/>
  <c r="AI44" i="3" s="1"/>
  <c r="AW44" i="3" s="1"/>
  <c r="AJ44" i="3"/>
  <c r="AK44" i="3"/>
  <c r="AL44" i="3" s="1"/>
  <c r="AX44" i="3" s="1"/>
  <c r="AM44" i="3"/>
  <c r="AO44" i="3" s="1"/>
  <c r="AR44" i="3"/>
  <c r="AS44" i="3" s="1"/>
  <c r="AT44" i="3"/>
  <c r="AU44" i="3" s="1"/>
  <c r="AY44" i="3" s="1"/>
  <c r="BF44" i="3"/>
  <c r="BG44" i="3"/>
  <c r="BH44" i="3"/>
  <c r="BI44" i="3"/>
  <c r="BJ44" i="3"/>
  <c r="BK44" i="3"/>
  <c r="BL44" i="3"/>
  <c r="BM44" i="3"/>
  <c r="BN44" i="3"/>
  <c r="BO44" i="3"/>
  <c r="S4" i="3"/>
  <c r="AM4" i="3"/>
  <c r="BF4" i="3"/>
  <c r="BG4" i="3"/>
  <c r="BH4" i="3"/>
  <c r="S5" i="3"/>
  <c r="AM5" i="3"/>
  <c r="BF5" i="3"/>
  <c r="BG5" i="3"/>
  <c r="BH5" i="3"/>
  <c r="S6" i="3"/>
  <c r="AM6" i="3"/>
  <c r="BF6" i="3"/>
  <c r="BG6" i="3"/>
  <c r="BH6" i="3"/>
  <c r="BJ6" i="3"/>
  <c r="S7" i="3"/>
  <c r="AM7" i="3"/>
  <c r="BF7" i="3"/>
  <c r="BG7" i="3"/>
  <c r="BH7" i="3"/>
  <c r="S8" i="3"/>
  <c r="AM8" i="3"/>
  <c r="BF8" i="3"/>
  <c r="BG8" i="3"/>
  <c r="BH8" i="3"/>
  <c r="S9" i="3"/>
  <c r="AM9" i="3"/>
  <c r="BF9" i="3"/>
  <c r="BG9" i="3"/>
  <c r="BH9" i="3"/>
  <c r="S14" i="3"/>
  <c r="AD14" i="3"/>
  <c r="AE14" i="3"/>
  <c r="AF14" i="3" s="1"/>
  <c r="AV14" i="3" s="1"/>
  <c r="AG14" i="3"/>
  <c r="AH14" i="3"/>
  <c r="AI14" i="3" s="1"/>
  <c r="AW14" i="3" s="1"/>
  <c r="AJ14" i="3"/>
  <c r="AK14" i="3"/>
  <c r="AL14" i="3" s="1"/>
  <c r="AX14" i="3" s="1"/>
  <c r="AM14" i="3"/>
  <c r="AP14" i="3" s="1"/>
  <c r="AR14" i="3"/>
  <c r="AS14" i="3" s="1"/>
  <c r="AT14" i="3"/>
  <c r="AU14" i="3" s="1"/>
  <c r="AY14" i="3" s="1"/>
  <c r="BF14" i="3"/>
  <c r="BG14" i="3"/>
  <c r="BH14" i="3"/>
  <c r="BI14" i="3"/>
  <c r="BJ14" i="3"/>
  <c r="BK14" i="3"/>
  <c r="BL14" i="3"/>
  <c r="BM14" i="3"/>
  <c r="BN14" i="3"/>
  <c r="BO14" i="3"/>
  <c r="S15" i="3"/>
  <c r="AD15" i="3"/>
  <c r="AE15" i="3"/>
  <c r="AF15" i="3" s="1"/>
  <c r="AV15" i="3" s="1"/>
  <c r="AG15" i="3"/>
  <c r="AH15" i="3"/>
  <c r="AI15" i="3" s="1"/>
  <c r="AW15" i="3" s="1"/>
  <c r="AJ15" i="3"/>
  <c r="AK15" i="3"/>
  <c r="AL15" i="3" s="1"/>
  <c r="AX15" i="3" s="1"/>
  <c r="AM15" i="3"/>
  <c r="AN15" i="3" s="1"/>
  <c r="AR15" i="3"/>
  <c r="AS15" i="3" s="1"/>
  <c r="AT15" i="3"/>
  <c r="AU15" i="3" s="1"/>
  <c r="AY15" i="3" s="1"/>
  <c r="BF15" i="3"/>
  <c r="BG15" i="3"/>
  <c r="BH15" i="3"/>
  <c r="BI15" i="3"/>
  <c r="BJ15" i="3"/>
  <c r="BK15" i="3"/>
  <c r="BL15" i="3"/>
  <c r="BM15" i="3"/>
  <c r="BN15" i="3"/>
  <c r="BO15" i="3"/>
  <c r="S16" i="3"/>
  <c r="AD16" i="3"/>
  <c r="AE16" i="3"/>
  <c r="AF16" i="3" s="1"/>
  <c r="AV16" i="3" s="1"/>
  <c r="AG16" i="3"/>
  <c r="AH16" i="3"/>
  <c r="AI16" i="3" s="1"/>
  <c r="AW16" i="3" s="1"/>
  <c r="AJ16" i="3"/>
  <c r="AK16" i="3"/>
  <c r="AL16" i="3" s="1"/>
  <c r="AX16" i="3" s="1"/>
  <c r="AM16" i="3"/>
  <c r="AN16" i="3" s="1"/>
  <c r="AR16" i="3"/>
  <c r="AS16" i="3" s="1"/>
  <c r="AT16" i="3"/>
  <c r="AU16" i="3" s="1"/>
  <c r="AY16" i="3" s="1"/>
  <c r="BF16" i="3"/>
  <c r="BG16" i="3"/>
  <c r="BH16" i="3"/>
  <c r="BI16" i="3"/>
  <c r="BJ16" i="3"/>
  <c r="BK16" i="3"/>
  <c r="BL16" i="3"/>
  <c r="BM16" i="3"/>
  <c r="BN16" i="3"/>
  <c r="BO16" i="3"/>
  <c r="S17" i="3"/>
  <c r="AD17" i="3"/>
  <c r="AE17" i="3"/>
  <c r="AF17" i="3" s="1"/>
  <c r="AV17" i="3" s="1"/>
  <c r="AG17" i="3"/>
  <c r="AH17" i="3"/>
  <c r="AI17" i="3" s="1"/>
  <c r="AW17" i="3" s="1"/>
  <c r="AJ17" i="3"/>
  <c r="AK17" i="3"/>
  <c r="AL17" i="3" s="1"/>
  <c r="AX17" i="3" s="1"/>
  <c r="AM17" i="3"/>
  <c r="AO17" i="3" s="1"/>
  <c r="AR17" i="3"/>
  <c r="AS17" i="3" s="1"/>
  <c r="AT17" i="3"/>
  <c r="AU17" i="3" s="1"/>
  <c r="AY17" i="3" s="1"/>
  <c r="BF17" i="3"/>
  <c r="BG17" i="3"/>
  <c r="BH17" i="3"/>
  <c r="BI17" i="3"/>
  <c r="BJ17" i="3"/>
  <c r="BK17" i="3"/>
  <c r="BL17" i="3"/>
  <c r="BM17" i="3"/>
  <c r="BN17" i="3"/>
  <c r="BO17" i="3"/>
  <c r="S18" i="3"/>
  <c r="AD18" i="3"/>
  <c r="AE18" i="3"/>
  <c r="AF18" i="3" s="1"/>
  <c r="AV18" i="3" s="1"/>
  <c r="AG18" i="3"/>
  <c r="AH18" i="3"/>
  <c r="AI18" i="3" s="1"/>
  <c r="AW18" i="3" s="1"/>
  <c r="AJ18" i="3"/>
  <c r="AK18" i="3"/>
  <c r="AL18" i="3" s="1"/>
  <c r="AX18" i="3" s="1"/>
  <c r="AM18" i="3"/>
  <c r="AR18" i="3"/>
  <c r="AS18" i="3" s="1"/>
  <c r="AT18" i="3"/>
  <c r="AU18" i="3" s="1"/>
  <c r="AY18" i="3" s="1"/>
  <c r="BF18" i="3"/>
  <c r="BG18" i="3"/>
  <c r="BH18" i="3"/>
  <c r="BI18" i="3"/>
  <c r="BJ18" i="3"/>
  <c r="BK18" i="3"/>
  <c r="BL18" i="3"/>
  <c r="BM18" i="3"/>
  <c r="BN18" i="3"/>
  <c r="BO18" i="3"/>
  <c r="S19" i="3"/>
  <c r="AD19" i="3"/>
  <c r="AE19" i="3"/>
  <c r="AF19" i="3" s="1"/>
  <c r="AV19" i="3" s="1"/>
  <c r="AG19" i="3"/>
  <c r="AH19" i="3"/>
  <c r="AI19" i="3" s="1"/>
  <c r="AW19" i="3" s="1"/>
  <c r="AJ19" i="3"/>
  <c r="AK19" i="3"/>
  <c r="AL19" i="3" s="1"/>
  <c r="AX19" i="3" s="1"/>
  <c r="AM19" i="3"/>
  <c r="AQ19" i="3" s="1"/>
  <c r="AR19" i="3"/>
  <c r="AS19" i="3" s="1"/>
  <c r="AT19" i="3"/>
  <c r="AU19" i="3" s="1"/>
  <c r="AY19" i="3" s="1"/>
  <c r="BF19" i="3"/>
  <c r="BG19" i="3"/>
  <c r="BH19" i="3"/>
  <c r="BI19" i="3"/>
  <c r="BJ19" i="3"/>
  <c r="BK19" i="3"/>
  <c r="BL19" i="3"/>
  <c r="BM19" i="3"/>
  <c r="BN19" i="3"/>
  <c r="BO19" i="3"/>
  <c r="S20" i="3"/>
  <c r="AD20" i="3"/>
  <c r="AE20" i="3"/>
  <c r="AF20" i="3" s="1"/>
  <c r="AV20" i="3" s="1"/>
  <c r="AG20" i="3"/>
  <c r="AH20" i="3"/>
  <c r="AI20" i="3" s="1"/>
  <c r="AW20" i="3" s="1"/>
  <c r="AJ20" i="3"/>
  <c r="AK20" i="3"/>
  <c r="AL20" i="3" s="1"/>
  <c r="AX20" i="3" s="1"/>
  <c r="AM20" i="3"/>
  <c r="AN20" i="3" s="1"/>
  <c r="AR20" i="3"/>
  <c r="AS20" i="3" s="1"/>
  <c r="AT20" i="3"/>
  <c r="AU20" i="3" s="1"/>
  <c r="AY20" i="3" s="1"/>
  <c r="BF20" i="3"/>
  <c r="BG20" i="3"/>
  <c r="BH20" i="3"/>
  <c r="BI20" i="3"/>
  <c r="BJ20" i="3"/>
  <c r="BK20" i="3"/>
  <c r="BL20" i="3"/>
  <c r="BM20" i="3"/>
  <c r="BN20" i="3"/>
  <c r="BO20" i="3"/>
  <c r="S21" i="3"/>
  <c r="AD21" i="3"/>
  <c r="AE21" i="3"/>
  <c r="AF21" i="3" s="1"/>
  <c r="AV21" i="3" s="1"/>
  <c r="AG21" i="3"/>
  <c r="AH21" i="3"/>
  <c r="AI21" i="3" s="1"/>
  <c r="AW21" i="3" s="1"/>
  <c r="AJ21" i="3"/>
  <c r="AK21" i="3"/>
  <c r="AL21" i="3" s="1"/>
  <c r="AX21" i="3" s="1"/>
  <c r="AM21" i="3"/>
  <c r="AQ21" i="3" s="1"/>
  <c r="AR21" i="3"/>
  <c r="AS21" i="3" s="1"/>
  <c r="AT21" i="3"/>
  <c r="AU21" i="3" s="1"/>
  <c r="AY21" i="3" s="1"/>
  <c r="BF21" i="3"/>
  <c r="BG21" i="3"/>
  <c r="BH21" i="3"/>
  <c r="BI21" i="3"/>
  <c r="BJ21" i="3"/>
  <c r="BK21" i="3"/>
  <c r="BL21" i="3"/>
  <c r="BM21" i="3"/>
  <c r="BN21" i="3"/>
  <c r="BO21" i="3"/>
  <c r="S22" i="3"/>
  <c r="AD22" i="3"/>
  <c r="AE22" i="3"/>
  <c r="AF22" i="3" s="1"/>
  <c r="AV22" i="3" s="1"/>
  <c r="AG22" i="3"/>
  <c r="AH22" i="3"/>
  <c r="AI22" i="3" s="1"/>
  <c r="AW22" i="3" s="1"/>
  <c r="AJ22" i="3"/>
  <c r="AK22" i="3"/>
  <c r="AL22" i="3" s="1"/>
  <c r="AX22" i="3" s="1"/>
  <c r="AM22" i="3"/>
  <c r="AN22" i="3" s="1"/>
  <c r="AR22" i="3"/>
  <c r="AS22" i="3" s="1"/>
  <c r="AT22" i="3"/>
  <c r="AU22" i="3" s="1"/>
  <c r="AY22" i="3" s="1"/>
  <c r="BF22" i="3"/>
  <c r="BG22" i="3"/>
  <c r="BH22" i="3"/>
  <c r="BI22" i="3"/>
  <c r="BJ22" i="3"/>
  <c r="BK22" i="3"/>
  <c r="BL22" i="3"/>
  <c r="BM22" i="3"/>
  <c r="BN22" i="3"/>
  <c r="BO22" i="3"/>
  <c r="O55" i="9"/>
  <c r="B601" i="8"/>
  <c r="C601" i="8"/>
  <c r="I601" i="8" s="1"/>
  <c r="B602" i="8"/>
  <c r="C602" i="8"/>
  <c r="I602" i="8" s="1"/>
  <c r="B603" i="8"/>
  <c r="C603" i="8"/>
  <c r="I603" i="8" s="1"/>
  <c r="B604" i="8"/>
  <c r="C604" i="8"/>
  <c r="I604" i="8" s="1"/>
  <c r="B605" i="8"/>
  <c r="C605" i="8"/>
  <c r="I605" i="8" s="1"/>
  <c r="B606" i="8"/>
  <c r="C606" i="8"/>
  <c r="I606" i="8" s="1"/>
  <c r="B607" i="8"/>
  <c r="C607" i="8"/>
  <c r="I607" i="8" s="1"/>
  <c r="B608" i="8"/>
  <c r="C608" i="8"/>
  <c r="I608" i="8" s="1"/>
  <c r="B609" i="8"/>
  <c r="C609" i="8"/>
  <c r="I609" i="8" s="1"/>
  <c r="B610" i="8"/>
  <c r="C610" i="8"/>
  <c r="I610" i="8" s="1"/>
  <c r="B611" i="8"/>
  <c r="C611" i="8"/>
  <c r="I611" i="8" s="1"/>
  <c r="B612" i="8"/>
  <c r="C612" i="8"/>
  <c r="I612" i="8" s="1"/>
  <c r="B613" i="8"/>
  <c r="C613" i="8"/>
  <c r="I613" i="8" s="1"/>
  <c r="B614" i="8"/>
  <c r="C614" i="8"/>
  <c r="I614" i="8" s="1"/>
  <c r="B615" i="8"/>
  <c r="C615" i="8"/>
  <c r="I615" i="8" s="1"/>
  <c r="B616" i="8"/>
  <c r="C616" i="8"/>
  <c r="I616" i="8" s="1"/>
  <c r="B617" i="8"/>
  <c r="C617" i="8"/>
  <c r="I617" i="8" s="1"/>
  <c r="B618" i="8"/>
  <c r="C618" i="8"/>
  <c r="I618" i="8" s="1"/>
  <c r="B619" i="8"/>
  <c r="C619" i="8"/>
  <c r="I619" i="8" s="1"/>
  <c r="B620" i="8"/>
  <c r="C620" i="8"/>
  <c r="I620" i="8" s="1"/>
  <c r="B621" i="8"/>
  <c r="C621" i="8"/>
  <c r="I621" i="8" s="1"/>
  <c r="B622" i="8"/>
  <c r="C622" i="8"/>
  <c r="I622" i="8" s="1"/>
  <c r="B623" i="8"/>
  <c r="C623" i="8"/>
  <c r="I623" i="8" s="1"/>
  <c r="B624" i="8"/>
  <c r="C624" i="8"/>
  <c r="I624" i="8" s="1"/>
  <c r="B625" i="8"/>
  <c r="C625" i="8"/>
  <c r="I625" i="8" s="1"/>
  <c r="B626" i="8"/>
  <c r="C626" i="8"/>
  <c r="I626" i="8" s="1"/>
  <c r="B627" i="8"/>
  <c r="C627" i="8"/>
  <c r="I627" i="8" s="1"/>
  <c r="B628" i="8"/>
  <c r="C628" i="8"/>
  <c r="I628" i="8" s="1"/>
  <c r="B629" i="8"/>
  <c r="C629" i="8"/>
  <c r="I629" i="8" s="1"/>
  <c r="B630" i="8"/>
  <c r="C630" i="8"/>
  <c r="I630" i="8" s="1"/>
  <c r="B631" i="8"/>
  <c r="C631" i="8"/>
  <c r="I631" i="8" s="1"/>
  <c r="B632" i="8"/>
  <c r="C632" i="8"/>
  <c r="I632" i="8" s="1"/>
  <c r="B633" i="8"/>
  <c r="C633" i="8"/>
  <c r="I633" i="8" s="1"/>
  <c r="B634" i="8"/>
  <c r="C634" i="8"/>
  <c r="I634" i="8" s="1"/>
  <c r="B635" i="8"/>
  <c r="C635" i="8"/>
  <c r="I635" i="8" s="1"/>
  <c r="B636" i="8"/>
  <c r="C636" i="8"/>
  <c r="I636" i="8" s="1"/>
  <c r="B637" i="8"/>
  <c r="C637" i="8"/>
  <c r="I637" i="8" s="1"/>
  <c r="B638" i="8"/>
  <c r="C638" i="8"/>
  <c r="I638" i="8" s="1"/>
  <c r="B639" i="8"/>
  <c r="C639" i="8"/>
  <c r="I639" i="8" s="1"/>
  <c r="B640" i="8"/>
  <c r="C640" i="8"/>
  <c r="I640" i="8" s="1"/>
  <c r="B641" i="8"/>
  <c r="C641" i="8"/>
  <c r="I641" i="8" s="1"/>
  <c r="B642" i="8"/>
  <c r="C642" i="8"/>
  <c r="I642" i="8" s="1"/>
  <c r="B643" i="8"/>
  <c r="C643" i="8"/>
  <c r="I643" i="8" s="1"/>
  <c r="B644" i="8"/>
  <c r="C644" i="8"/>
  <c r="I644" i="8" s="1"/>
  <c r="B645" i="8"/>
  <c r="C645" i="8"/>
  <c r="I645" i="8" s="1"/>
  <c r="B646" i="8"/>
  <c r="C646" i="8"/>
  <c r="I646" i="8" s="1"/>
  <c r="B647" i="8"/>
  <c r="C647" i="8"/>
  <c r="I647" i="8" s="1"/>
  <c r="B648" i="8"/>
  <c r="C648" i="8"/>
  <c r="I648" i="8" s="1"/>
  <c r="B649" i="8"/>
  <c r="C649" i="8"/>
  <c r="I649" i="8" s="1"/>
  <c r="B650" i="8"/>
  <c r="C650" i="8"/>
  <c r="I650" i="8" s="1"/>
  <c r="B651" i="8"/>
  <c r="C651" i="8"/>
  <c r="I651" i="8" s="1"/>
  <c r="B652" i="8"/>
  <c r="C652" i="8"/>
  <c r="I652" i="8" s="1"/>
  <c r="B653" i="8"/>
  <c r="C653" i="8"/>
  <c r="I653" i="8" s="1"/>
  <c r="B654" i="8"/>
  <c r="C654" i="8"/>
  <c r="I654" i="8" s="1"/>
  <c r="B655" i="8"/>
  <c r="C655" i="8"/>
  <c r="I655" i="8" s="1"/>
  <c r="B656" i="8"/>
  <c r="C656" i="8"/>
  <c r="I656" i="8" s="1"/>
  <c r="B657" i="8"/>
  <c r="C657" i="8"/>
  <c r="I657" i="8" s="1"/>
  <c r="B658" i="8"/>
  <c r="C658" i="8"/>
  <c r="I658" i="8" s="1"/>
  <c r="B659" i="8"/>
  <c r="C659" i="8"/>
  <c r="I659" i="8" s="1"/>
  <c r="B660" i="8"/>
  <c r="C660" i="8"/>
  <c r="I660" i="8" s="1"/>
  <c r="B661" i="8"/>
  <c r="C661" i="8"/>
  <c r="I661" i="8" s="1"/>
  <c r="B662" i="8"/>
  <c r="C662" i="8"/>
  <c r="I662" i="8" s="1"/>
  <c r="B663" i="8"/>
  <c r="C663" i="8"/>
  <c r="I663" i="8" s="1"/>
  <c r="B664" i="8"/>
  <c r="C664" i="8"/>
  <c r="I664" i="8" s="1"/>
  <c r="B665" i="8"/>
  <c r="C665" i="8"/>
  <c r="I665" i="8" s="1"/>
  <c r="B666" i="8"/>
  <c r="C666" i="8"/>
  <c r="I666" i="8" s="1"/>
  <c r="B667" i="8"/>
  <c r="C667" i="8"/>
  <c r="I667" i="8" s="1"/>
  <c r="B668" i="8"/>
  <c r="C668" i="8"/>
  <c r="I668" i="8" s="1"/>
  <c r="B669" i="8"/>
  <c r="C669" i="8"/>
  <c r="I669" i="8" s="1"/>
  <c r="B670" i="8"/>
  <c r="C670" i="8"/>
  <c r="I670" i="8" s="1"/>
  <c r="B671" i="8"/>
  <c r="C671" i="8"/>
  <c r="I671" i="8" s="1"/>
  <c r="B672" i="8"/>
  <c r="C672" i="8"/>
  <c r="I672" i="8" s="1"/>
  <c r="B673" i="8"/>
  <c r="C673" i="8"/>
  <c r="I673" i="8" s="1"/>
  <c r="B674" i="8"/>
  <c r="C674" i="8"/>
  <c r="I674" i="8" s="1"/>
  <c r="B675" i="8"/>
  <c r="C675" i="8"/>
  <c r="I675" i="8" s="1"/>
  <c r="B676" i="8"/>
  <c r="C676" i="8"/>
  <c r="I676" i="8" s="1"/>
  <c r="B677" i="8"/>
  <c r="C677" i="8"/>
  <c r="I677" i="8" s="1"/>
  <c r="B678" i="8"/>
  <c r="C678" i="8"/>
  <c r="I678" i="8" s="1"/>
  <c r="B679" i="8"/>
  <c r="C679" i="8"/>
  <c r="I679" i="8" s="1"/>
  <c r="B680" i="8"/>
  <c r="C680" i="8"/>
  <c r="I680" i="8" s="1"/>
  <c r="B681" i="8"/>
  <c r="C681" i="8"/>
  <c r="I681" i="8" s="1"/>
  <c r="B682" i="8"/>
  <c r="C682" i="8"/>
  <c r="I682" i="8" s="1"/>
  <c r="B683" i="8"/>
  <c r="C683" i="8"/>
  <c r="I683" i="8" s="1"/>
  <c r="B684" i="8"/>
  <c r="C684" i="8"/>
  <c r="I684" i="8" s="1"/>
  <c r="B685" i="8"/>
  <c r="C685" i="8"/>
  <c r="I685" i="8" s="1"/>
  <c r="B686" i="8"/>
  <c r="C686" i="8"/>
  <c r="I686" i="8" s="1"/>
  <c r="B687" i="8"/>
  <c r="C687" i="8"/>
  <c r="I687" i="8" s="1"/>
  <c r="B688" i="8"/>
  <c r="C688" i="8"/>
  <c r="I688" i="8" s="1"/>
  <c r="B689" i="8"/>
  <c r="C689" i="8"/>
  <c r="I689" i="8" s="1"/>
  <c r="B690" i="8"/>
  <c r="C690" i="8"/>
  <c r="I690" i="8" s="1"/>
  <c r="B691" i="8"/>
  <c r="C691" i="8"/>
  <c r="I691" i="8" s="1"/>
  <c r="B692" i="8"/>
  <c r="C692" i="8"/>
  <c r="I692" i="8" s="1"/>
  <c r="B693" i="8"/>
  <c r="C693" i="8"/>
  <c r="I693" i="8" s="1"/>
  <c r="B694" i="8"/>
  <c r="C694" i="8"/>
  <c r="I694" i="8" s="1"/>
  <c r="B695" i="8"/>
  <c r="C695" i="8"/>
  <c r="I695" i="8" s="1"/>
  <c r="B696" i="8"/>
  <c r="C696" i="8"/>
  <c r="I696" i="8" s="1"/>
  <c r="B697" i="8"/>
  <c r="C697" i="8"/>
  <c r="I697" i="8" s="1"/>
  <c r="B698" i="8"/>
  <c r="C698" i="8"/>
  <c r="I698" i="8" s="1"/>
  <c r="B699" i="8"/>
  <c r="C699" i="8"/>
  <c r="I699" i="8" s="1"/>
  <c r="B700" i="8"/>
  <c r="C700" i="8"/>
  <c r="I700" i="8" s="1"/>
  <c r="B701" i="8"/>
  <c r="C701" i="8"/>
  <c r="I701" i="8" s="1"/>
  <c r="B702" i="8"/>
  <c r="C702" i="8"/>
  <c r="I702" i="8" s="1"/>
  <c r="B703" i="8"/>
  <c r="C703" i="8"/>
  <c r="I703" i="8" s="1"/>
  <c r="B451" i="8"/>
  <c r="C451" i="8"/>
  <c r="I451" i="8" s="1"/>
  <c r="B452" i="8"/>
  <c r="C452" i="8"/>
  <c r="I452" i="8" s="1"/>
  <c r="B453" i="8"/>
  <c r="C453" i="8"/>
  <c r="I453" i="8" s="1"/>
  <c r="B454" i="8"/>
  <c r="C454" i="8"/>
  <c r="I454" i="8" s="1"/>
  <c r="B455" i="8"/>
  <c r="C455" i="8"/>
  <c r="I455" i="8" s="1"/>
  <c r="B456" i="8"/>
  <c r="C456" i="8"/>
  <c r="I456" i="8" s="1"/>
  <c r="B457" i="8"/>
  <c r="C457" i="8"/>
  <c r="I457" i="8" s="1"/>
  <c r="B458" i="8"/>
  <c r="C458" i="8"/>
  <c r="I458" i="8" s="1"/>
  <c r="B459" i="8"/>
  <c r="C459" i="8"/>
  <c r="I459" i="8" s="1"/>
  <c r="B460" i="8"/>
  <c r="C460" i="8"/>
  <c r="I460" i="8" s="1"/>
  <c r="B461" i="8"/>
  <c r="C461" i="8"/>
  <c r="I461" i="8" s="1"/>
  <c r="B462" i="8"/>
  <c r="C462" i="8"/>
  <c r="I462" i="8" s="1"/>
  <c r="B463" i="8"/>
  <c r="C463" i="8"/>
  <c r="I463" i="8" s="1"/>
  <c r="B464" i="8"/>
  <c r="C464" i="8"/>
  <c r="I464" i="8" s="1"/>
  <c r="B465" i="8"/>
  <c r="C465" i="8"/>
  <c r="I465" i="8" s="1"/>
  <c r="B466" i="8"/>
  <c r="C466" i="8"/>
  <c r="I466" i="8" s="1"/>
  <c r="B467" i="8"/>
  <c r="C467" i="8"/>
  <c r="I467" i="8" s="1"/>
  <c r="B468" i="8"/>
  <c r="C468" i="8"/>
  <c r="I468" i="8" s="1"/>
  <c r="B469" i="8"/>
  <c r="C469" i="8"/>
  <c r="I469" i="8" s="1"/>
  <c r="B470" i="8"/>
  <c r="C470" i="8"/>
  <c r="I470" i="8" s="1"/>
  <c r="B471" i="8"/>
  <c r="C471" i="8"/>
  <c r="I471" i="8" s="1"/>
  <c r="B472" i="8"/>
  <c r="C472" i="8"/>
  <c r="I472" i="8" s="1"/>
  <c r="B473" i="8"/>
  <c r="C473" i="8"/>
  <c r="I473" i="8" s="1"/>
  <c r="B474" i="8"/>
  <c r="C474" i="8"/>
  <c r="I474" i="8" s="1"/>
  <c r="B475" i="8"/>
  <c r="C475" i="8"/>
  <c r="I475" i="8" s="1"/>
  <c r="B476" i="8"/>
  <c r="C476" i="8"/>
  <c r="I476" i="8" s="1"/>
  <c r="B477" i="8"/>
  <c r="C477" i="8"/>
  <c r="I477" i="8" s="1"/>
  <c r="B478" i="8"/>
  <c r="C478" i="8"/>
  <c r="I478" i="8" s="1"/>
  <c r="B479" i="8"/>
  <c r="C479" i="8"/>
  <c r="I479" i="8" s="1"/>
  <c r="B480" i="8"/>
  <c r="C480" i="8"/>
  <c r="I480" i="8" s="1"/>
  <c r="B481" i="8"/>
  <c r="C481" i="8"/>
  <c r="I481" i="8" s="1"/>
  <c r="B482" i="8"/>
  <c r="C482" i="8"/>
  <c r="I482" i="8" s="1"/>
  <c r="B483" i="8"/>
  <c r="C483" i="8"/>
  <c r="I483" i="8" s="1"/>
  <c r="B484" i="8"/>
  <c r="C484" i="8"/>
  <c r="I484" i="8" s="1"/>
  <c r="B485" i="8"/>
  <c r="C485" i="8"/>
  <c r="I485" i="8" s="1"/>
  <c r="B486" i="8"/>
  <c r="C486" i="8"/>
  <c r="I486" i="8" s="1"/>
  <c r="B487" i="8"/>
  <c r="C487" i="8"/>
  <c r="I487" i="8" s="1"/>
  <c r="B488" i="8"/>
  <c r="C488" i="8"/>
  <c r="I488" i="8" s="1"/>
  <c r="B489" i="8"/>
  <c r="C489" i="8"/>
  <c r="I489" i="8" s="1"/>
  <c r="B490" i="8"/>
  <c r="C490" i="8"/>
  <c r="I490" i="8" s="1"/>
  <c r="B491" i="8"/>
  <c r="C491" i="8"/>
  <c r="I491" i="8" s="1"/>
  <c r="B492" i="8"/>
  <c r="C492" i="8"/>
  <c r="I492" i="8" s="1"/>
  <c r="B493" i="8"/>
  <c r="C493" i="8"/>
  <c r="I493" i="8" s="1"/>
  <c r="B494" i="8"/>
  <c r="C494" i="8"/>
  <c r="I494" i="8" s="1"/>
  <c r="B495" i="8"/>
  <c r="C495" i="8"/>
  <c r="I495" i="8" s="1"/>
  <c r="B496" i="8"/>
  <c r="C496" i="8"/>
  <c r="I496" i="8" s="1"/>
  <c r="B497" i="8"/>
  <c r="C497" i="8"/>
  <c r="I497" i="8" s="1"/>
  <c r="B498" i="8"/>
  <c r="C498" i="8"/>
  <c r="I498" i="8" s="1"/>
  <c r="B499" i="8"/>
  <c r="C499" i="8"/>
  <c r="I499" i="8" s="1"/>
  <c r="B500" i="8"/>
  <c r="C500" i="8"/>
  <c r="I500" i="8" s="1"/>
  <c r="B501" i="8"/>
  <c r="C501" i="8"/>
  <c r="I501" i="8" s="1"/>
  <c r="B502" i="8"/>
  <c r="C502" i="8"/>
  <c r="I502" i="8" s="1"/>
  <c r="B503" i="8"/>
  <c r="C503" i="8"/>
  <c r="I503" i="8" s="1"/>
  <c r="B504" i="8"/>
  <c r="C504" i="8"/>
  <c r="I504" i="8" s="1"/>
  <c r="B505" i="8"/>
  <c r="C505" i="8"/>
  <c r="I505" i="8" s="1"/>
  <c r="B506" i="8"/>
  <c r="C506" i="8"/>
  <c r="I506" i="8" s="1"/>
  <c r="B507" i="8"/>
  <c r="C507" i="8"/>
  <c r="I507" i="8" s="1"/>
  <c r="B508" i="8"/>
  <c r="C508" i="8"/>
  <c r="I508" i="8" s="1"/>
  <c r="B509" i="8"/>
  <c r="C509" i="8"/>
  <c r="I509" i="8" s="1"/>
  <c r="B510" i="8"/>
  <c r="C510" i="8"/>
  <c r="I510" i="8" s="1"/>
  <c r="B511" i="8"/>
  <c r="C511" i="8"/>
  <c r="I511" i="8" s="1"/>
  <c r="B512" i="8"/>
  <c r="C512" i="8"/>
  <c r="I512" i="8" s="1"/>
  <c r="B513" i="8"/>
  <c r="C513" i="8"/>
  <c r="I513" i="8" s="1"/>
  <c r="B514" i="8"/>
  <c r="C514" i="8"/>
  <c r="I514" i="8" s="1"/>
  <c r="B515" i="8"/>
  <c r="C515" i="8"/>
  <c r="I515" i="8" s="1"/>
  <c r="B516" i="8"/>
  <c r="C516" i="8"/>
  <c r="I516" i="8" s="1"/>
  <c r="B517" i="8"/>
  <c r="C517" i="8"/>
  <c r="I517" i="8" s="1"/>
  <c r="B518" i="8"/>
  <c r="C518" i="8"/>
  <c r="I518" i="8" s="1"/>
  <c r="B519" i="8"/>
  <c r="C519" i="8"/>
  <c r="I519" i="8" s="1"/>
  <c r="B520" i="8"/>
  <c r="C520" i="8"/>
  <c r="I520" i="8" s="1"/>
  <c r="B521" i="8"/>
  <c r="C521" i="8"/>
  <c r="I521" i="8" s="1"/>
  <c r="B522" i="8"/>
  <c r="C522" i="8"/>
  <c r="I522" i="8" s="1"/>
  <c r="B523" i="8"/>
  <c r="C523" i="8"/>
  <c r="I523" i="8" s="1"/>
  <c r="B524" i="8"/>
  <c r="C524" i="8"/>
  <c r="I524" i="8" s="1"/>
  <c r="B525" i="8"/>
  <c r="C525" i="8"/>
  <c r="I525" i="8" s="1"/>
  <c r="B526" i="8"/>
  <c r="C526" i="8"/>
  <c r="I526" i="8" s="1"/>
  <c r="B527" i="8"/>
  <c r="C527" i="8"/>
  <c r="I527" i="8" s="1"/>
  <c r="B528" i="8"/>
  <c r="C528" i="8"/>
  <c r="I528" i="8" s="1"/>
  <c r="B529" i="8"/>
  <c r="C529" i="8"/>
  <c r="I529" i="8" s="1"/>
  <c r="B530" i="8"/>
  <c r="C530" i="8"/>
  <c r="I530" i="8" s="1"/>
  <c r="B531" i="8"/>
  <c r="C531" i="8"/>
  <c r="I531" i="8" s="1"/>
  <c r="B532" i="8"/>
  <c r="C532" i="8"/>
  <c r="I532" i="8" s="1"/>
  <c r="B533" i="8"/>
  <c r="C533" i="8"/>
  <c r="I533" i="8" s="1"/>
  <c r="B534" i="8"/>
  <c r="C534" i="8"/>
  <c r="I534" i="8" s="1"/>
  <c r="B535" i="8"/>
  <c r="C535" i="8"/>
  <c r="I535" i="8" s="1"/>
  <c r="B536" i="8"/>
  <c r="C536" i="8"/>
  <c r="I536" i="8" s="1"/>
  <c r="B537" i="8"/>
  <c r="C537" i="8"/>
  <c r="I537" i="8" s="1"/>
  <c r="B538" i="8"/>
  <c r="C538" i="8"/>
  <c r="I538" i="8" s="1"/>
  <c r="B539" i="8"/>
  <c r="C539" i="8"/>
  <c r="I539" i="8" s="1"/>
  <c r="B540" i="8"/>
  <c r="C540" i="8"/>
  <c r="I540" i="8" s="1"/>
  <c r="B541" i="8"/>
  <c r="C541" i="8"/>
  <c r="I541" i="8" s="1"/>
  <c r="B542" i="8"/>
  <c r="C542" i="8"/>
  <c r="I542" i="8" s="1"/>
  <c r="B543" i="8"/>
  <c r="C543" i="8"/>
  <c r="I543" i="8" s="1"/>
  <c r="B544" i="8"/>
  <c r="C544" i="8"/>
  <c r="I544" i="8" s="1"/>
  <c r="B545" i="8"/>
  <c r="C545" i="8"/>
  <c r="I545" i="8" s="1"/>
  <c r="B546" i="8"/>
  <c r="C546" i="8"/>
  <c r="I546" i="8" s="1"/>
  <c r="B547" i="8"/>
  <c r="C547" i="8"/>
  <c r="I547" i="8" s="1"/>
  <c r="B548" i="8"/>
  <c r="C548" i="8"/>
  <c r="I548" i="8" s="1"/>
  <c r="B549" i="8"/>
  <c r="C549" i="8"/>
  <c r="I549" i="8" s="1"/>
  <c r="B550" i="8"/>
  <c r="C550" i="8"/>
  <c r="I550" i="8" s="1"/>
  <c r="B551" i="8"/>
  <c r="C551" i="8"/>
  <c r="I551" i="8" s="1"/>
  <c r="B552" i="8"/>
  <c r="C552" i="8"/>
  <c r="I552" i="8" s="1"/>
  <c r="B553" i="8"/>
  <c r="C553" i="8"/>
  <c r="I553" i="8" s="1"/>
  <c r="B554" i="8"/>
  <c r="C554" i="8"/>
  <c r="I554" i="8" s="1"/>
  <c r="B555" i="8"/>
  <c r="C555" i="8"/>
  <c r="I555" i="8" s="1"/>
  <c r="B556" i="8"/>
  <c r="C556" i="8"/>
  <c r="I556" i="8" s="1"/>
  <c r="B557" i="8"/>
  <c r="C557" i="8"/>
  <c r="I557" i="8" s="1"/>
  <c r="B558" i="8"/>
  <c r="C558" i="8"/>
  <c r="I558" i="8" s="1"/>
  <c r="B559" i="8"/>
  <c r="C559" i="8"/>
  <c r="I559" i="8" s="1"/>
  <c r="B560" i="8"/>
  <c r="C560" i="8"/>
  <c r="I560" i="8" s="1"/>
  <c r="B561" i="8"/>
  <c r="C561" i="8"/>
  <c r="I561" i="8" s="1"/>
  <c r="B562" i="8"/>
  <c r="C562" i="8"/>
  <c r="I562" i="8" s="1"/>
  <c r="B563" i="8"/>
  <c r="C563" i="8"/>
  <c r="I563" i="8" s="1"/>
  <c r="B564" i="8"/>
  <c r="C564" i="8"/>
  <c r="I564" i="8" s="1"/>
  <c r="B565" i="8"/>
  <c r="C565" i="8"/>
  <c r="I565" i="8" s="1"/>
  <c r="B566" i="8"/>
  <c r="C566" i="8"/>
  <c r="I566" i="8" s="1"/>
  <c r="B567" i="8"/>
  <c r="C567" i="8"/>
  <c r="I567" i="8" s="1"/>
  <c r="B568" i="8"/>
  <c r="C568" i="8"/>
  <c r="I568" i="8" s="1"/>
  <c r="B569" i="8"/>
  <c r="C569" i="8"/>
  <c r="I569" i="8" s="1"/>
  <c r="B570" i="8"/>
  <c r="C570" i="8"/>
  <c r="I570" i="8" s="1"/>
  <c r="B571" i="8"/>
  <c r="C571" i="8"/>
  <c r="I571" i="8" s="1"/>
  <c r="B572" i="8"/>
  <c r="C572" i="8"/>
  <c r="I572" i="8" s="1"/>
  <c r="B573" i="8"/>
  <c r="C573" i="8"/>
  <c r="I573" i="8" s="1"/>
  <c r="B574" i="8"/>
  <c r="C574" i="8"/>
  <c r="I574" i="8" s="1"/>
  <c r="B575" i="8"/>
  <c r="C575" i="8"/>
  <c r="I575" i="8" s="1"/>
  <c r="B576" i="8"/>
  <c r="C576" i="8"/>
  <c r="I576" i="8" s="1"/>
  <c r="B577" i="8"/>
  <c r="C577" i="8"/>
  <c r="I577" i="8" s="1"/>
  <c r="B578" i="8"/>
  <c r="C578" i="8"/>
  <c r="I578" i="8" s="1"/>
  <c r="B579" i="8"/>
  <c r="C579" i="8"/>
  <c r="I579" i="8" s="1"/>
  <c r="B580" i="8"/>
  <c r="C580" i="8"/>
  <c r="I580" i="8" s="1"/>
  <c r="B581" i="8"/>
  <c r="C581" i="8"/>
  <c r="I581" i="8" s="1"/>
  <c r="B582" i="8"/>
  <c r="C582" i="8"/>
  <c r="I582" i="8" s="1"/>
  <c r="B583" i="8"/>
  <c r="C583" i="8"/>
  <c r="I583" i="8" s="1"/>
  <c r="B584" i="8"/>
  <c r="C584" i="8"/>
  <c r="I584" i="8" s="1"/>
  <c r="B585" i="8"/>
  <c r="C585" i="8"/>
  <c r="I585" i="8" s="1"/>
  <c r="B586" i="8"/>
  <c r="C586" i="8"/>
  <c r="I586" i="8" s="1"/>
  <c r="B587" i="8"/>
  <c r="C587" i="8"/>
  <c r="I587" i="8" s="1"/>
  <c r="B588" i="8"/>
  <c r="C588" i="8"/>
  <c r="I588" i="8" s="1"/>
  <c r="B589" i="8"/>
  <c r="C589" i="8"/>
  <c r="I589" i="8" s="1"/>
  <c r="B590" i="8"/>
  <c r="C590" i="8"/>
  <c r="I590" i="8" s="1"/>
  <c r="B591" i="8"/>
  <c r="C591" i="8"/>
  <c r="I591" i="8" s="1"/>
  <c r="B592" i="8"/>
  <c r="C592" i="8"/>
  <c r="I592" i="8" s="1"/>
  <c r="B593" i="8"/>
  <c r="C593" i="8"/>
  <c r="I593" i="8" s="1"/>
  <c r="B594" i="8"/>
  <c r="C594" i="8"/>
  <c r="I594" i="8" s="1"/>
  <c r="B595" i="8"/>
  <c r="C595" i="8"/>
  <c r="I595" i="8" s="1"/>
  <c r="B596" i="8"/>
  <c r="C596" i="8"/>
  <c r="I596" i="8" s="1"/>
  <c r="B597" i="8"/>
  <c r="C597" i="8"/>
  <c r="I597" i="8" s="1"/>
  <c r="B598" i="8"/>
  <c r="C598" i="8"/>
  <c r="I598" i="8" s="1"/>
  <c r="B599" i="8"/>
  <c r="C599" i="8"/>
  <c r="I599" i="8" s="1"/>
  <c r="B600" i="8"/>
  <c r="C600" i="8"/>
  <c r="I600" i="8" s="1"/>
  <c r="B301" i="8"/>
  <c r="C301" i="8"/>
  <c r="I301" i="8" s="1"/>
  <c r="B302" i="8"/>
  <c r="C302" i="8"/>
  <c r="I302" i="8" s="1"/>
  <c r="B303" i="8"/>
  <c r="C303" i="8"/>
  <c r="I303" i="8" s="1"/>
  <c r="B304" i="8"/>
  <c r="C304" i="8"/>
  <c r="I304" i="8" s="1"/>
  <c r="B305" i="8"/>
  <c r="C305" i="8"/>
  <c r="I305" i="8" s="1"/>
  <c r="B306" i="8"/>
  <c r="C306" i="8"/>
  <c r="I306" i="8" s="1"/>
  <c r="B307" i="8"/>
  <c r="C307" i="8"/>
  <c r="I307" i="8" s="1"/>
  <c r="B308" i="8"/>
  <c r="C308" i="8"/>
  <c r="I308" i="8" s="1"/>
  <c r="B309" i="8"/>
  <c r="C309" i="8"/>
  <c r="I309" i="8" s="1"/>
  <c r="B310" i="8"/>
  <c r="C310" i="8"/>
  <c r="I310" i="8" s="1"/>
  <c r="B311" i="8"/>
  <c r="C311" i="8"/>
  <c r="I311" i="8" s="1"/>
  <c r="B312" i="8"/>
  <c r="C312" i="8"/>
  <c r="I312" i="8" s="1"/>
  <c r="B313" i="8"/>
  <c r="C313" i="8"/>
  <c r="I313" i="8" s="1"/>
  <c r="B314" i="8"/>
  <c r="C314" i="8"/>
  <c r="I314" i="8" s="1"/>
  <c r="B315" i="8"/>
  <c r="C315" i="8"/>
  <c r="I315" i="8" s="1"/>
  <c r="B316" i="8"/>
  <c r="C316" i="8"/>
  <c r="I316" i="8" s="1"/>
  <c r="B317" i="8"/>
  <c r="C317" i="8"/>
  <c r="I317" i="8" s="1"/>
  <c r="B318" i="8"/>
  <c r="C318" i="8"/>
  <c r="I318" i="8" s="1"/>
  <c r="B319" i="8"/>
  <c r="C319" i="8"/>
  <c r="I319" i="8" s="1"/>
  <c r="B320" i="8"/>
  <c r="C320" i="8"/>
  <c r="I320" i="8" s="1"/>
  <c r="B321" i="8"/>
  <c r="C321" i="8"/>
  <c r="I321" i="8" s="1"/>
  <c r="B322" i="8"/>
  <c r="C322" i="8"/>
  <c r="I322" i="8" s="1"/>
  <c r="B323" i="8"/>
  <c r="C323" i="8"/>
  <c r="I323" i="8" s="1"/>
  <c r="B324" i="8"/>
  <c r="C324" i="8"/>
  <c r="I324" i="8" s="1"/>
  <c r="B325" i="8"/>
  <c r="C325" i="8"/>
  <c r="I325" i="8" s="1"/>
  <c r="B326" i="8"/>
  <c r="C326" i="8"/>
  <c r="I326" i="8" s="1"/>
  <c r="B327" i="8"/>
  <c r="C327" i="8"/>
  <c r="I327" i="8" s="1"/>
  <c r="B328" i="8"/>
  <c r="C328" i="8"/>
  <c r="I328" i="8" s="1"/>
  <c r="B329" i="8"/>
  <c r="C329" i="8"/>
  <c r="I329" i="8" s="1"/>
  <c r="B330" i="8"/>
  <c r="C330" i="8"/>
  <c r="I330" i="8" s="1"/>
  <c r="B331" i="8"/>
  <c r="C331" i="8"/>
  <c r="I331" i="8" s="1"/>
  <c r="B332" i="8"/>
  <c r="C332" i="8"/>
  <c r="I332" i="8" s="1"/>
  <c r="B333" i="8"/>
  <c r="C333" i="8"/>
  <c r="I333" i="8" s="1"/>
  <c r="B334" i="8"/>
  <c r="C334" i="8"/>
  <c r="I334" i="8" s="1"/>
  <c r="B335" i="8"/>
  <c r="C335" i="8"/>
  <c r="I335" i="8" s="1"/>
  <c r="B336" i="8"/>
  <c r="C336" i="8"/>
  <c r="I336" i="8" s="1"/>
  <c r="B337" i="8"/>
  <c r="C337" i="8"/>
  <c r="I337" i="8" s="1"/>
  <c r="B338" i="8"/>
  <c r="C338" i="8"/>
  <c r="I338" i="8" s="1"/>
  <c r="B339" i="8"/>
  <c r="C339" i="8"/>
  <c r="I339" i="8" s="1"/>
  <c r="B340" i="8"/>
  <c r="C340" i="8"/>
  <c r="I340" i="8" s="1"/>
  <c r="B341" i="8"/>
  <c r="C341" i="8"/>
  <c r="I341" i="8" s="1"/>
  <c r="B342" i="8"/>
  <c r="C342" i="8"/>
  <c r="I342" i="8" s="1"/>
  <c r="B343" i="8"/>
  <c r="C343" i="8"/>
  <c r="I343" i="8" s="1"/>
  <c r="B344" i="8"/>
  <c r="C344" i="8"/>
  <c r="I344" i="8" s="1"/>
  <c r="B345" i="8"/>
  <c r="C345" i="8"/>
  <c r="I345" i="8" s="1"/>
  <c r="B346" i="8"/>
  <c r="C346" i="8"/>
  <c r="I346" i="8" s="1"/>
  <c r="B347" i="8"/>
  <c r="C347" i="8"/>
  <c r="I347" i="8" s="1"/>
  <c r="B348" i="8"/>
  <c r="C348" i="8"/>
  <c r="I348" i="8" s="1"/>
  <c r="B349" i="8"/>
  <c r="C349" i="8"/>
  <c r="I349" i="8" s="1"/>
  <c r="B350" i="8"/>
  <c r="C350" i="8"/>
  <c r="I350" i="8" s="1"/>
  <c r="B351" i="8"/>
  <c r="C351" i="8"/>
  <c r="I351" i="8" s="1"/>
  <c r="B352" i="8"/>
  <c r="C352" i="8"/>
  <c r="I352" i="8" s="1"/>
  <c r="B353" i="8"/>
  <c r="C353" i="8"/>
  <c r="I353" i="8" s="1"/>
  <c r="B354" i="8"/>
  <c r="C354" i="8"/>
  <c r="I354" i="8" s="1"/>
  <c r="B355" i="8"/>
  <c r="C355" i="8"/>
  <c r="I355" i="8" s="1"/>
  <c r="B356" i="8"/>
  <c r="C356" i="8"/>
  <c r="I356" i="8" s="1"/>
  <c r="B357" i="8"/>
  <c r="C357" i="8"/>
  <c r="I357" i="8" s="1"/>
  <c r="B358" i="8"/>
  <c r="C358" i="8"/>
  <c r="I358" i="8" s="1"/>
  <c r="B359" i="8"/>
  <c r="C359" i="8"/>
  <c r="I359" i="8" s="1"/>
  <c r="B360" i="8"/>
  <c r="C360" i="8"/>
  <c r="I360" i="8" s="1"/>
  <c r="B361" i="8"/>
  <c r="C361" i="8"/>
  <c r="I361" i="8" s="1"/>
  <c r="B362" i="8"/>
  <c r="C362" i="8"/>
  <c r="I362" i="8" s="1"/>
  <c r="B363" i="8"/>
  <c r="C363" i="8"/>
  <c r="I363" i="8" s="1"/>
  <c r="B364" i="8"/>
  <c r="C364" i="8"/>
  <c r="I364" i="8" s="1"/>
  <c r="B365" i="8"/>
  <c r="C365" i="8"/>
  <c r="I365" i="8" s="1"/>
  <c r="B366" i="8"/>
  <c r="C366" i="8"/>
  <c r="I366" i="8" s="1"/>
  <c r="B367" i="8"/>
  <c r="C367" i="8"/>
  <c r="I367" i="8" s="1"/>
  <c r="B368" i="8"/>
  <c r="C368" i="8"/>
  <c r="I368" i="8" s="1"/>
  <c r="B369" i="8"/>
  <c r="C369" i="8"/>
  <c r="I369" i="8" s="1"/>
  <c r="B370" i="8"/>
  <c r="C370" i="8"/>
  <c r="I370" i="8" s="1"/>
  <c r="B371" i="8"/>
  <c r="C371" i="8"/>
  <c r="I371" i="8" s="1"/>
  <c r="B372" i="8"/>
  <c r="C372" i="8"/>
  <c r="I372" i="8" s="1"/>
  <c r="B373" i="8"/>
  <c r="C373" i="8"/>
  <c r="I373" i="8" s="1"/>
  <c r="B374" i="8"/>
  <c r="C374" i="8"/>
  <c r="I374" i="8" s="1"/>
  <c r="B375" i="8"/>
  <c r="C375" i="8"/>
  <c r="I375" i="8" s="1"/>
  <c r="B376" i="8"/>
  <c r="C376" i="8"/>
  <c r="I376" i="8" s="1"/>
  <c r="B377" i="8"/>
  <c r="C377" i="8"/>
  <c r="I377" i="8" s="1"/>
  <c r="B378" i="8"/>
  <c r="C378" i="8"/>
  <c r="I378" i="8" s="1"/>
  <c r="B379" i="8"/>
  <c r="C379" i="8"/>
  <c r="I379" i="8" s="1"/>
  <c r="B380" i="8"/>
  <c r="C380" i="8"/>
  <c r="I380" i="8" s="1"/>
  <c r="B381" i="8"/>
  <c r="C381" i="8"/>
  <c r="I381" i="8" s="1"/>
  <c r="B382" i="8"/>
  <c r="C382" i="8"/>
  <c r="I382" i="8" s="1"/>
  <c r="B383" i="8"/>
  <c r="C383" i="8"/>
  <c r="I383" i="8" s="1"/>
  <c r="B384" i="8"/>
  <c r="C384" i="8"/>
  <c r="I384" i="8" s="1"/>
  <c r="B385" i="8"/>
  <c r="C385" i="8"/>
  <c r="I385" i="8" s="1"/>
  <c r="B386" i="8"/>
  <c r="C386" i="8"/>
  <c r="I386" i="8" s="1"/>
  <c r="B387" i="8"/>
  <c r="C387" i="8"/>
  <c r="I387" i="8" s="1"/>
  <c r="B388" i="8"/>
  <c r="C388" i="8"/>
  <c r="I388" i="8" s="1"/>
  <c r="B389" i="8"/>
  <c r="C389" i="8"/>
  <c r="I389" i="8" s="1"/>
  <c r="B390" i="8"/>
  <c r="C390" i="8"/>
  <c r="I390" i="8" s="1"/>
  <c r="B391" i="8"/>
  <c r="C391" i="8"/>
  <c r="I391" i="8" s="1"/>
  <c r="B392" i="8"/>
  <c r="C392" i="8"/>
  <c r="I392" i="8" s="1"/>
  <c r="B393" i="8"/>
  <c r="C393" i="8"/>
  <c r="I393" i="8" s="1"/>
  <c r="B394" i="8"/>
  <c r="C394" i="8"/>
  <c r="I394" i="8" s="1"/>
  <c r="B395" i="8"/>
  <c r="C395" i="8"/>
  <c r="I395" i="8" s="1"/>
  <c r="B396" i="8"/>
  <c r="C396" i="8"/>
  <c r="I396" i="8" s="1"/>
  <c r="B397" i="8"/>
  <c r="C397" i="8"/>
  <c r="I397" i="8" s="1"/>
  <c r="B398" i="8"/>
  <c r="C398" i="8"/>
  <c r="I398" i="8" s="1"/>
  <c r="B399" i="8"/>
  <c r="C399" i="8"/>
  <c r="I399" i="8" s="1"/>
  <c r="B400" i="8"/>
  <c r="C400" i="8"/>
  <c r="I400" i="8" s="1"/>
  <c r="B401" i="8"/>
  <c r="C401" i="8"/>
  <c r="I401" i="8" s="1"/>
  <c r="B402" i="8"/>
  <c r="C402" i="8"/>
  <c r="I402" i="8" s="1"/>
  <c r="B403" i="8"/>
  <c r="C403" i="8"/>
  <c r="I403" i="8" s="1"/>
  <c r="B404" i="8"/>
  <c r="C404" i="8"/>
  <c r="I404" i="8" s="1"/>
  <c r="B405" i="8"/>
  <c r="C405" i="8"/>
  <c r="I405" i="8" s="1"/>
  <c r="B406" i="8"/>
  <c r="C406" i="8"/>
  <c r="I406" i="8" s="1"/>
  <c r="B407" i="8"/>
  <c r="C407" i="8"/>
  <c r="I407" i="8" s="1"/>
  <c r="B408" i="8"/>
  <c r="C408" i="8"/>
  <c r="I408" i="8" s="1"/>
  <c r="B409" i="8"/>
  <c r="C409" i="8"/>
  <c r="I409" i="8" s="1"/>
  <c r="B410" i="8"/>
  <c r="C410" i="8"/>
  <c r="I410" i="8" s="1"/>
  <c r="B411" i="8"/>
  <c r="C411" i="8"/>
  <c r="I411" i="8" s="1"/>
  <c r="B412" i="8"/>
  <c r="C412" i="8"/>
  <c r="I412" i="8" s="1"/>
  <c r="B413" i="8"/>
  <c r="C413" i="8"/>
  <c r="I413" i="8" s="1"/>
  <c r="B414" i="8"/>
  <c r="C414" i="8"/>
  <c r="I414" i="8" s="1"/>
  <c r="B415" i="8"/>
  <c r="C415" i="8"/>
  <c r="I415" i="8" s="1"/>
  <c r="B416" i="8"/>
  <c r="C416" i="8"/>
  <c r="I416" i="8" s="1"/>
  <c r="B417" i="8"/>
  <c r="C417" i="8"/>
  <c r="I417" i="8" s="1"/>
  <c r="B418" i="8"/>
  <c r="C418" i="8"/>
  <c r="I418" i="8" s="1"/>
  <c r="B419" i="8"/>
  <c r="C419" i="8"/>
  <c r="I419" i="8" s="1"/>
  <c r="B420" i="8"/>
  <c r="C420" i="8"/>
  <c r="I420" i="8" s="1"/>
  <c r="B421" i="8"/>
  <c r="C421" i="8"/>
  <c r="I421" i="8" s="1"/>
  <c r="B422" i="8"/>
  <c r="C422" i="8"/>
  <c r="I422" i="8" s="1"/>
  <c r="B423" i="8"/>
  <c r="C423" i="8"/>
  <c r="I423" i="8" s="1"/>
  <c r="B424" i="8"/>
  <c r="C424" i="8"/>
  <c r="I424" i="8" s="1"/>
  <c r="B425" i="8"/>
  <c r="C425" i="8"/>
  <c r="I425" i="8" s="1"/>
  <c r="B426" i="8"/>
  <c r="C426" i="8"/>
  <c r="I426" i="8" s="1"/>
  <c r="B427" i="8"/>
  <c r="C427" i="8"/>
  <c r="I427" i="8" s="1"/>
  <c r="B428" i="8"/>
  <c r="C428" i="8"/>
  <c r="I428" i="8" s="1"/>
  <c r="B429" i="8"/>
  <c r="C429" i="8"/>
  <c r="I429" i="8" s="1"/>
  <c r="B430" i="8"/>
  <c r="C430" i="8"/>
  <c r="I430" i="8" s="1"/>
  <c r="B431" i="8"/>
  <c r="C431" i="8"/>
  <c r="I431" i="8" s="1"/>
  <c r="B432" i="8"/>
  <c r="C432" i="8"/>
  <c r="I432" i="8" s="1"/>
  <c r="B433" i="8"/>
  <c r="C433" i="8"/>
  <c r="I433" i="8" s="1"/>
  <c r="B434" i="8"/>
  <c r="C434" i="8"/>
  <c r="I434" i="8" s="1"/>
  <c r="B435" i="8"/>
  <c r="C435" i="8"/>
  <c r="I435" i="8" s="1"/>
  <c r="B436" i="8"/>
  <c r="C436" i="8"/>
  <c r="I436" i="8" s="1"/>
  <c r="B437" i="8"/>
  <c r="C437" i="8"/>
  <c r="I437" i="8" s="1"/>
  <c r="B438" i="8"/>
  <c r="C438" i="8"/>
  <c r="I438" i="8" s="1"/>
  <c r="B439" i="8"/>
  <c r="C439" i="8"/>
  <c r="I439" i="8" s="1"/>
  <c r="B440" i="8"/>
  <c r="C440" i="8"/>
  <c r="I440" i="8" s="1"/>
  <c r="B441" i="8"/>
  <c r="C441" i="8"/>
  <c r="I441" i="8" s="1"/>
  <c r="B442" i="8"/>
  <c r="C442" i="8"/>
  <c r="I442" i="8" s="1"/>
  <c r="B443" i="8"/>
  <c r="C443" i="8"/>
  <c r="I443" i="8" s="1"/>
  <c r="B444" i="8"/>
  <c r="C444" i="8"/>
  <c r="I444" i="8" s="1"/>
  <c r="B445" i="8"/>
  <c r="C445" i="8"/>
  <c r="I445" i="8" s="1"/>
  <c r="B446" i="8"/>
  <c r="C446" i="8"/>
  <c r="I446" i="8" s="1"/>
  <c r="B447" i="8"/>
  <c r="C447" i="8"/>
  <c r="I447" i="8" s="1"/>
  <c r="B448" i="8"/>
  <c r="C448" i="8"/>
  <c r="I448" i="8" s="1"/>
  <c r="B449" i="8"/>
  <c r="C449" i="8"/>
  <c r="I449" i="8" s="1"/>
  <c r="B450" i="8"/>
  <c r="C450" i="8"/>
  <c r="I450" i="8" s="1"/>
  <c r="B151" i="8"/>
  <c r="C151" i="8"/>
  <c r="I151" i="8" s="1"/>
  <c r="B152" i="8"/>
  <c r="C152" i="8"/>
  <c r="I152" i="8" s="1"/>
  <c r="B153" i="8"/>
  <c r="C153" i="8"/>
  <c r="I153" i="8" s="1"/>
  <c r="B154" i="8"/>
  <c r="C154" i="8"/>
  <c r="I154" i="8" s="1"/>
  <c r="B155" i="8"/>
  <c r="C155" i="8"/>
  <c r="I155" i="8" s="1"/>
  <c r="B156" i="8"/>
  <c r="C156" i="8"/>
  <c r="I156" i="8" s="1"/>
  <c r="B157" i="8"/>
  <c r="C157" i="8"/>
  <c r="I157" i="8" s="1"/>
  <c r="B158" i="8"/>
  <c r="C158" i="8"/>
  <c r="I158" i="8" s="1"/>
  <c r="B159" i="8"/>
  <c r="C159" i="8"/>
  <c r="I159" i="8" s="1"/>
  <c r="B160" i="8"/>
  <c r="C160" i="8"/>
  <c r="I160" i="8" s="1"/>
  <c r="B161" i="8"/>
  <c r="C161" i="8"/>
  <c r="I161" i="8" s="1"/>
  <c r="B162" i="8"/>
  <c r="C162" i="8"/>
  <c r="I162" i="8" s="1"/>
  <c r="B163" i="8"/>
  <c r="C163" i="8"/>
  <c r="I163" i="8" s="1"/>
  <c r="B164" i="8"/>
  <c r="C164" i="8"/>
  <c r="I164" i="8" s="1"/>
  <c r="B165" i="8"/>
  <c r="C165" i="8"/>
  <c r="I165" i="8" s="1"/>
  <c r="B166" i="8"/>
  <c r="C166" i="8"/>
  <c r="I166" i="8" s="1"/>
  <c r="B167" i="8"/>
  <c r="C167" i="8"/>
  <c r="I167" i="8" s="1"/>
  <c r="B168" i="8"/>
  <c r="C168" i="8"/>
  <c r="I168" i="8" s="1"/>
  <c r="B169" i="8"/>
  <c r="C169" i="8"/>
  <c r="I169" i="8" s="1"/>
  <c r="B170" i="8"/>
  <c r="C170" i="8"/>
  <c r="I170" i="8" s="1"/>
  <c r="B171" i="8"/>
  <c r="C171" i="8"/>
  <c r="I171" i="8" s="1"/>
  <c r="B172" i="8"/>
  <c r="C172" i="8"/>
  <c r="I172" i="8" s="1"/>
  <c r="B173" i="8"/>
  <c r="C173" i="8"/>
  <c r="I173" i="8" s="1"/>
  <c r="B174" i="8"/>
  <c r="C174" i="8"/>
  <c r="I174" i="8" s="1"/>
  <c r="B175" i="8"/>
  <c r="C175" i="8"/>
  <c r="I175" i="8" s="1"/>
  <c r="B176" i="8"/>
  <c r="C176" i="8"/>
  <c r="I176" i="8" s="1"/>
  <c r="B177" i="8"/>
  <c r="C177" i="8"/>
  <c r="I177" i="8" s="1"/>
  <c r="B178" i="8"/>
  <c r="C178" i="8"/>
  <c r="I178" i="8" s="1"/>
  <c r="B179" i="8"/>
  <c r="C179" i="8"/>
  <c r="I179" i="8" s="1"/>
  <c r="B180" i="8"/>
  <c r="C180" i="8"/>
  <c r="I180" i="8" s="1"/>
  <c r="B181" i="8"/>
  <c r="C181" i="8"/>
  <c r="I181" i="8" s="1"/>
  <c r="B182" i="8"/>
  <c r="C182" i="8"/>
  <c r="I182" i="8" s="1"/>
  <c r="B183" i="8"/>
  <c r="C183" i="8"/>
  <c r="I183" i="8" s="1"/>
  <c r="B184" i="8"/>
  <c r="C184" i="8"/>
  <c r="I184" i="8" s="1"/>
  <c r="B185" i="8"/>
  <c r="C185" i="8"/>
  <c r="I185" i="8" s="1"/>
  <c r="B186" i="8"/>
  <c r="C186" i="8"/>
  <c r="I186" i="8" s="1"/>
  <c r="B187" i="8"/>
  <c r="C187" i="8"/>
  <c r="I187" i="8" s="1"/>
  <c r="B188" i="8"/>
  <c r="C188" i="8"/>
  <c r="I188" i="8" s="1"/>
  <c r="B189" i="8"/>
  <c r="C189" i="8"/>
  <c r="I189" i="8" s="1"/>
  <c r="B190" i="8"/>
  <c r="C190" i="8"/>
  <c r="I190" i="8" s="1"/>
  <c r="B191" i="8"/>
  <c r="C191" i="8"/>
  <c r="I191" i="8" s="1"/>
  <c r="B192" i="8"/>
  <c r="C192" i="8"/>
  <c r="I192" i="8" s="1"/>
  <c r="B193" i="8"/>
  <c r="C193" i="8"/>
  <c r="I193" i="8" s="1"/>
  <c r="B194" i="8"/>
  <c r="C194" i="8"/>
  <c r="I194" i="8" s="1"/>
  <c r="B195" i="8"/>
  <c r="C195" i="8"/>
  <c r="I195" i="8" s="1"/>
  <c r="B196" i="8"/>
  <c r="C196" i="8"/>
  <c r="I196" i="8" s="1"/>
  <c r="B197" i="8"/>
  <c r="C197" i="8"/>
  <c r="I197" i="8" s="1"/>
  <c r="B198" i="8"/>
  <c r="C198" i="8"/>
  <c r="I198" i="8" s="1"/>
  <c r="B199" i="8"/>
  <c r="C199" i="8"/>
  <c r="I199" i="8" s="1"/>
  <c r="B200" i="8"/>
  <c r="C200" i="8"/>
  <c r="I200" i="8" s="1"/>
  <c r="B201" i="8"/>
  <c r="C201" i="8"/>
  <c r="I201" i="8" s="1"/>
  <c r="B202" i="8"/>
  <c r="C202" i="8"/>
  <c r="I202" i="8" s="1"/>
  <c r="B203" i="8"/>
  <c r="C203" i="8"/>
  <c r="I203" i="8" s="1"/>
  <c r="B204" i="8"/>
  <c r="C204" i="8"/>
  <c r="I204" i="8" s="1"/>
  <c r="B205" i="8"/>
  <c r="C205" i="8"/>
  <c r="I205" i="8" s="1"/>
  <c r="B206" i="8"/>
  <c r="C206" i="8"/>
  <c r="I206" i="8" s="1"/>
  <c r="B207" i="8"/>
  <c r="C207" i="8"/>
  <c r="I207" i="8" s="1"/>
  <c r="B208" i="8"/>
  <c r="C208" i="8"/>
  <c r="I208" i="8" s="1"/>
  <c r="B209" i="8"/>
  <c r="C209" i="8"/>
  <c r="I209" i="8" s="1"/>
  <c r="B210" i="8"/>
  <c r="C210" i="8"/>
  <c r="I210" i="8" s="1"/>
  <c r="B211" i="8"/>
  <c r="C211" i="8"/>
  <c r="I211" i="8" s="1"/>
  <c r="B212" i="8"/>
  <c r="C212" i="8"/>
  <c r="I212" i="8" s="1"/>
  <c r="B213" i="8"/>
  <c r="C213" i="8"/>
  <c r="I213" i="8" s="1"/>
  <c r="B214" i="8"/>
  <c r="C214" i="8"/>
  <c r="I214" i="8" s="1"/>
  <c r="B215" i="8"/>
  <c r="C215" i="8"/>
  <c r="I215" i="8" s="1"/>
  <c r="B216" i="8"/>
  <c r="C216" i="8"/>
  <c r="I216" i="8" s="1"/>
  <c r="B217" i="8"/>
  <c r="C217" i="8"/>
  <c r="I217" i="8" s="1"/>
  <c r="B218" i="8"/>
  <c r="C218" i="8"/>
  <c r="I218" i="8" s="1"/>
  <c r="B219" i="8"/>
  <c r="C219" i="8"/>
  <c r="I219" i="8" s="1"/>
  <c r="B220" i="8"/>
  <c r="C220" i="8"/>
  <c r="I220" i="8" s="1"/>
  <c r="B221" i="8"/>
  <c r="C221" i="8"/>
  <c r="I221" i="8" s="1"/>
  <c r="B222" i="8"/>
  <c r="C222" i="8"/>
  <c r="I222" i="8" s="1"/>
  <c r="B223" i="8"/>
  <c r="C223" i="8"/>
  <c r="I223" i="8" s="1"/>
  <c r="B224" i="8"/>
  <c r="C224" i="8"/>
  <c r="I224" i="8" s="1"/>
  <c r="B225" i="8"/>
  <c r="C225" i="8"/>
  <c r="I225" i="8" s="1"/>
  <c r="B226" i="8"/>
  <c r="C226" i="8"/>
  <c r="I226" i="8" s="1"/>
  <c r="B227" i="8"/>
  <c r="C227" i="8"/>
  <c r="I227" i="8" s="1"/>
  <c r="B228" i="8"/>
  <c r="C228" i="8"/>
  <c r="I228" i="8" s="1"/>
  <c r="B229" i="8"/>
  <c r="C229" i="8"/>
  <c r="I229" i="8" s="1"/>
  <c r="B230" i="8"/>
  <c r="C230" i="8"/>
  <c r="I230" i="8" s="1"/>
  <c r="B231" i="8"/>
  <c r="C231" i="8"/>
  <c r="I231" i="8" s="1"/>
  <c r="B232" i="8"/>
  <c r="C232" i="8"/>
  <c r="I232" i="8" s="1"/>
  <c r="B233" i="8"/>
  <c r="C233" i="8"/>
  <c r="I233" i="8" s="1"/>
  <c r="B234" i="8"/>
  <c r="C234" i="8"/>
  <c r="I234" i="8" s="1"/>
  <c r="B235" i="8"/>
  <c r="C235" i="8"/>
  <c r="I235" i="8" s="1"/>
  <c r="B236" i="8"/>
  <c r="C236" i="8"/>
  <c r="I236" i="8" s="1"/>
  <c r="B237" i="8"/>
  <c r="C237" i="8"/>
  <c r="I237" i="8" s="1"/>
  <c r="B238" i="8"/>
  <c r="C238" i="8"/>
  <c r="I238" i="8" s="1"/>
  <c r="B239" i="8"/>
  <c r="C239" i="8"/>
  <c r="I239" i="8" s="1"/>
  <c r="B240" i="8"/>
  <c r="C240" i="8"/>
  <c r="I240" i="8" s="1"/>
  <c r="B241" i="8"/>
  <c r="C241" i="8"/>
  <c r="I241" i="8" s="1"/>
  <c r="B242" i="8"/>
  <c r="C242" i="8"/>
  <c r="I242" i="8" s="1"/>
  <c r="B243" i="8"/>
  <c r="C243" i="8"/>
  <c r="I243" i="8" s="1"/>
  <c r="B244" i="8"/>
  <c r="C244" i="8"/>
  <c r="I244" i="8" s="1"/>
  <c r="B245" i="8"/>
  <c r="C245" i="8"/>
  <c r="I245" i="8" s="1"/>
  <c r="B246" i="8"/>
  <c r="C246" i="8"/>
  <c r="I246" i="8" s="1"/>
  <c r="B247" i="8"/>
  <c r="C247" i="8"/>
  <c r="I247" i="8" s="1"/>
  <c r="B248" i="8"/>
  <c r="C248" i="8"/>
  <c r="I248" i="8" s="1"/>
  <c r="B249" i="8"/>
  <c r="C249" i="8"/>
  <c r="I249" i="8" s="1"/>
  <c r="B250" i="8"/>
  <c r="C250" i="8"/>
  <c r="I250" i="8" s="1"/>
  <c r="B251" i="8"/>
  <c r="C251" i="8"/>
  <c r="I251" i="8" s="1"/>
  <c r="B252" i="8"/>
  <c r="C252" i="8"/>
  <c r="I252" i="8" s="1"/>
  <c r="B253" i="8"/>
  <c r="C253" i="8"/>
  <c r="I253" i="8" s="1"/>
  <c r="B254" i="8"/>
  <c r="C254" i="8"/>
  <c r="I254" i="8" s="1"/>
  <c r="B255" i="8"/>
  <c r="C255" i="8"/>
  <c r="I255" i="8" s="1"/>
  <c r="B256" i="8"/>
  <c r="C256" i="8"/>
  <c r="I256" i="8" s="1"/>
  <c r="B257" i="8"/>
  <c r="C257" i="8"/>
  <c r="I257" i="8" s="1"/>
  <c r="B258" i="8"/>
  <c r="C258" i="8"/>
  <c r="I258" i="8" s="1"/>
  <c r="B259" i="8"/>
  <c r="C259" i="8"/>
  <c r="I259" i="8" s="1"/>
  <c r="B260" i="8"/>
  <c r="C260" i="8"/>
  <c r="I260" i="8" s="1"/>
  <c r="B261" i="8"/>
  <c r="C261" i="8"/>
  <c r="I261" i="8" s="1"/>
  <c r="B262" i="8"/>
  <c r="C262" i="8"/>
  <c r="I262" i="8" s="1"/>
  <c r="B263" i="8"/>
  <c r="C263" i="8"/>
  <c r="I263" i="8" s="1"/>
  <c r="B264" i="8"/>
  <c r="C264" i="8"/>
  <c r="I264" i="8" s="1"/>
  <c r="B265" i="8"/>
  <c r="C265" i="8"/>
  <c r="I265" i="8" s="1"/>
  <c r="B266" i="8"/>
  <c r="C266" i="8"/>
  <c r="I266" i="8" s="1"/>
  <c r="B267" i="8"/>
  <c r="C267" i="8"/>
  <c r="I267" i="8" s="1"/>
  <c r="B268" i="8"/>
  <c r="C268" i="8"/>
  <c r="I268" i="8" s="1"/>
  <c r="B269" i="8"/>
  <c r="C269" i="8"/>
  <c r="I269" i="8" s="1"/>
  <c r="B270" i="8"/>
  <c r="C270" i="8"/>
  <c r="I270" i="8" s="1"/>
  <c r="B271" i="8"/>
  <c r="C271" i="8"/>
  <c r="I271" i="8" s="1"/>
  <c r="B272" i="8"/>
  <c r="C272" i="8"/>
  <c r="I272" i="8" s="1"/>
  <c r="B273" i="8"/>
  <c r="C273" i="8"/>
  <c r="I273" i="8" s="1"/>
  <c r="B274" i="8"/>
  <c r="C274" i="8"/>
  <c r="I274" i="8" s="1"/>
  <c r="B275" i="8"/>
  <c r="C275" i="8"/>
  <c r="I275" i="8" s="1"/>
  <c r="B276" i="8"/>
  <c r="C276" i="8"/>
  <c r="I276" i="8" s="1"/>
  <c r="B277" i="8"/>
  <c r="C277" i="8"/>
  <c r="I277" i="8" s="1"/>
  <c r="B278" i="8"/>
  <c r="C278" i="8"/>
  <c r="I278" i="8" s="1"/>
  <c r="B279" i="8"/>
  <c r="C279" i="8"/>
  <c r="I279" i="8" s="1"/>
  <c r="B280" i="8"/>
  <c r="C280" i="8"/>
  <c r="I280" i="8" s="1"/>
  <c r="B281" i="8"/>
  <c r="C281" i="8"/>
  <c r="I281" i="8" s="1"/>
  <c r="B282" i="8"/>
  <c r="C282" i="8"/>
  <c r="I282" i="8" s="1"/>
  <c r="B283" i="8"/>
  <c r="C283" i="8"/>
  <c r="I283" i="8" s="1"/>
  <c r="B284" i="8"/>
  <c r="C284" i="8"/>
  <c r="I284" i="8" s="1"/>
  <c r="B285" i="8"/>
  <c r="C285" i="8"/>
  <c r="I285" i="8" s="1"/>
  <c r="B286" i="8"/>
  <c r="C286" i="8"/>
  <c r="I286" i="8" s="1"/>
  <c r="B287" i="8"/>
  <c r="C287" i="8"/>
  <c r="I287" i="8" s="1"/>
  <c r="B288" i="8"/>
  <c r="C288" i="8"/>
  <c r="I288" i="8" s="1"/>
  <c r="B289" i="8"/>
  <c r="C289" i="8"/>
  <c r="I289" i="8" s="1"/>
  <c r="B290" i="8"/>
  <c r="C290" i="8"/>
  <c r="I290" i="8" s="1"/>
  <c r="B291" i="8"/>
  <c r="C291" i="8"/>
  <c r="I291" i="8" s="1"/>
  <c r="B292" i="8"/>
  <c r="C292" i="8"/>
  <c r="I292" i="8" s="1"/>
  <c r="B293" i="8"/>
  <c r="C293" i="8"/>
  <c r="I293" i="8" s="1"/>
  <c r="B294" i="8"/>
  <c r="C294" i="8"/>
  <c r="I294" i="8" s="1"/>
  <c r="B295" i="8"/>
  <c r="C295" i="8"/>
  <c r="I295" i="8" s="1"/>
  <c r="B296" i="8"/>
  <c r="C296" i="8"/>
  <c r="I296" i="8" s="1"/>
  <c r="B297" i="8"/>
  <c r="C297" i="8"/>
  <c r="I297" i="8" s="1"/>
  <c r="B298" i="8"/>
  <c r="C298" i="8"/>
  <c r="I298" i="8" s="1"/>
  <c r="B299" i="8"/>
  <c r="C299" i="8"/>
  <c r="I299" i="8" s="1"/>
  <c r="B300" i="8"/>
  <c r="C300" i="8"/>
  <c r="I300" i="8" s="1"/>
  <c r="B4" i="8"/>
  <c r="C4" i="8"/>
  <c r="I4" i="8" s="1"/>
  <c r="J4" i="8" s="1"/>
  <c r="B5" i="8"/>
  <c r="C5" i="8"/>
  <c r="B6" i="8"/>
  <c r="C6" i="8"/>
  <c r="B7" i="8"/>
  <c r="C7" i="8"/>
  <c r="B8" i="8"/>
  <c r="C8" i="8"/>
  <c r="B9" i="8"/>
  <c r="C9" i="8"/>
  <c r="B16" i="8"/>
  <c r="C16" i="8"/>
  <c r="I16" i="8" s="1"/>
  <c r="J16" i="8" s="1"/>
  <c r="B17" i="8"/>
  <c r="C17" i="8"/>
  <c r="B18" i="8"/>
  <c r="C18" i="8"/>
  <c r="B19" i="8"/>
  <c r="C19" i="8"/>
  <c r="B20" i="8"/>
  <c r="C20" i="8"/>
  <c r="B21" i="8"/>
  <c r="C21" i="8"/>
  <c r="B22" i="8"/>
  <c r="C22" i="8"/>
  <c r="I22" i="8" s="1"/>
  <c r="J22" i="8" s="1"/>
  <c r="B23" i="8"/>
  <c r="C23" i="8"/>
  <c r="B24" i="8"/>
  <c r="C24" i="8"/>
  <c r="B25" i="8"/>
  <c r="C25" i="8"/>
  <c r="B26" i="8"/>
  <c r="C26" i="8"/>
  <c r="I26" i="8" s="1"/>
  <c r="B27" i="8"/>
  <c r="C27" i="8"/>
  <c r="I27" i="8" s="1"/>
  <c r="B28" i="8"/>
  <c r="C28" i="8"/>
  <c r="I28" i="8" s="1"/>
  <c r="B29" i="8"/>
  <c r="C29" i="8"/>
  <c r="I29" i="8" s="1"/>
  <c r="B30" i="8"/>
  <c r="C30" i="8"/>
  <c r="I30" i="8" s="1"/>
  <c r="B31" i="8"/>
  <c r="C31" i="8"/>
  <c r="I31" i="8" s="1"/>
  <c r="B32" i="8"/>
  <c r="C32" i="8"/>
  <c r="I32" i="8" s="1"/>
  <c r="B33" i="8"/>
  <c r="C33" i="8"/>
  <c r="I33" i="8" s="1"/>
  <c r="B34" i="8"/>
  <c r="C34" i="8"/>
  <c r="I34" i="8" s="1"/>
  <c r="B35" i="8"/>
  <c r="C35" i="8"/>
  <c r="I35" i="8" s="1"/>
  <c r="B36" i="8"/>
  <c r="C36" i="8"/>
  <c r="I36" i="8" s="1"/>
  <c r="B37" i="8"/>
  <c r="C37" i="8"/>
  <c r="I37" i="8" s="1"/>
  <c r="B38" i="8"/>
  <c r="C38" i="8"/>
  <c r="I38" i="8" s="1"/>
  <c r="B39" i="8"/>
  <c r="C39" i="8"/>
  <c r="I39" i="8" s="1"/>
  <c r="B40" i="8"/>
  <c r="C40" i="8"/>
  <c r="I40" i="8" s="1"/>
  <c r="B41" i="8"/>
  <c r="C41" i="8"/>
  <c r="I41" i="8" s="1"/>
  <c r="B42" i="8"/>
  <c r="C42" i="8"/>
  <c r="I42" i="8" s="1"/>
  <c r="B43" i="8"/>
  <c r="C43" i="8"/>
  <c r="I43" i="8" s="1"/>
  <c r="B44" i="8"/>
  <c r="C44" i="8"/>
  <c r="I44" i="8" s="1"/>
  <c r="B45" i="8"/>
  <c r="C45" i="8"/>
  <c r="I45" i="8" s="1"/>
  <c r="B46" i="8"/>
  <c r="C46" i="8"/>
  <c r="I46" i="8" s="1"/>
  <c r="B47" i="8"/>
  <c r="C47" i="8"/>
  <c r="I47" i="8" s="1"/>
  <c r="B48" i="8"/>
  <c r="C48" i="8"/>
  <c r="I48" i="8" s="1"/>
  <c r="B49" i="8"/>
  <c r="C49" i="8"/>
  <c r="I49" i="8" s="1"/>
  <c r="B50" i="8"/>
  <c r="C50" i="8"/>
  <c r="I50" i="8" s="1"/>
  <c r="B51" i="8"/>
  <c r="C51" i="8"/>
  <c r="I51" i="8" s="1"/>
  <c r="B52" i="8"/>
  <c r="C52" i="8"/>
  <c r="I52" i="8" s="1"/>
  <c r="B53" i="8"/>
  <c r="C53" i="8"/>
  <c r="I53" i="8" s="1"/>
  <c r="B54" i="8"/>
  <c r="C54" i="8"/>
  <c r="I54" i="8" s="1"/>
  <c r="B55" i="8"/>
  <c r="C55" i="8"/>
  <c r="I55" i="8" s="1"/>
  <c r="B56" i="8"/>
  <c r="C56" i="8"/>
  <c r="I56" i="8" s="1"/>
  <c r="B57" i="8"/>
  <c r="C57" i="8"/>
  <c r="I57" i="8" s="1"/>
  <c r="B58" i="8"/>
  <c r="C58" i="8"/>
  <c r="I58" i="8" s="1"/>
  <c r="B59" i="8"/>
  <c r="C59" i="8"/>
  <c r="I59" i="8" s="1"/>
  <c r="B60" i="8"/>
  <c r="C60" i="8"/>
  <c r="I60" i="8" s="1"/>
  <c r="B61" i="8"/>
  <c r="C61" i="8"/>
  <c r="I61" i="8" s="1"/>
  <c r="B62" i="8"/>
  <c r="C62" i="8"/>
  <c r="I62" i="8" s="1"/>
  <c r="B63" i="8"/>
  <c r="C63" i="8"/>
  <c r="I63" i="8" s="1"/>
  <c r="B64" i="8"/>
  <c r="C64" i="8"/>
  <c r="I64" i="8" s="1"/>
  <c r="B65" i="8"/>
  <c r="C65" i="8"/>
  <c r="I65" i="8" s="1"/>
  <c r="B66" i="8"/>
  <c r="C66" i="8"/>
  <c r="I66" i="8" s="1"/>
  <c r="B67" i="8"/>
  <c r="C67" i="8"/>
  <c r="I67" i="8" s="1"/>
  <c r="B68" i="8"/>
  <c r="C68" i="8"/>
  <c r="I68" i="8" s="1"/>
  <c r="B69" i="8"/>
  <c r="C69" i="8"/>
  <c r="I69" i="8" s="1"/>
  <c r="B70" i="8"/>
  <c r="C70" i="8"/>
  <c r="I70" i="8" s="1"/>
  <c r="B71" i="8"/>
  <c r="C71" i="8"/>
  <c r="I71" i="8" s="1"/>
  <c r="B72" i="8"/>
  <c r="C72" i="8"/>
  <c r="I72" i="8" s="1"/>
  <c r="B73" i="8"/>
  <c r="C73" i="8"/>
  <c r="I73" i="8" s="1"/>
  <c r="B74" i="8"/>
  <c r="C74" i="8"/>
  <c r="I74" i="8" s="1"/>
  <c r="B75" i="8"/>
  <c r="C75" i="8"/>
  <c r="I75" i="8" s="1"/>
  <c r="B76" i="8"/>
  <c r="C76" i="8"/>
  <c r="I76" i="8" s="1"/>
  <c r="B77" i="8"/>
  <c r="C77" i="8"/>
  <c r="I77" i="8" s="1"/>
  <c r="B78" i="8"/>
  <c r="C78" i="8"/>
  <c r="I78" i="8" s="1"/>
  <c r="B79" i="8"/>
  <c r="C79" i="8"/>
  <c r="I79" i="8" s="1"/>
  <c r="B80" i="8"/>
  <c r="C80" i="8"/>
  <c r="I80" i="8" s="1"/>
  <c r="B81" i="8"/>
  <c r="C81" i="8"/>
  <c r="I81" i="8" s="1"/>
  <c r="B82" i="8"/>
  <c r="C82" i="8"/>
  <c r="I82" i="8" s="1"/>
  <c r="B83" i="8"/>
  <c r="C83" i="8"/>
  <c r="I83" i="8" s="1"/>
  <c r="B84" i="8"/>
  <c r="C84" i="8"/>
  <c r="I84" i="8" s="1"/>
  <c r="B85" i="8"/>
  <c r="C85" i="8"/>
  <c r="I85" i="8" s="1"/>
  <c r="B86" i="8"/>
  <c r="C86" i="8"/>
  <c r="I86" i="8" s="1"/>
  <c r="B87" i="8"/>
  <c r="C87" i="8"/>
  <c r="I87" i="8" s="1"/>
  <c r="B88" i="8"/>
  <c r="C88" i="8"/>
  <c r="I88" i="8" s="1"/>
  <c r="B89" i="8"/>
  <c r="C89" i="8"/>
  <c r="I89" i="8" s="1"/>
  <c r="B90" i="8"/>
  <c r="C90" i="8"/>
  <c r="I90" i="8" s="1"/>
  <c r="B91" i="8"/>
  <c r="C91" i="8"/>
  <c r="I91" i="8" s="1"/>
  <c r="B92" i="8"/>
  <c r="C92" i="8"/>
  <c r="I92" i="8" s="1"/>
  <c r="B93" i="8"/>
  <c r="C93" i="8"/>
  <c r="I93" i="8" s="1"/>
  <c r="B94" i="8"/>
  <c r="C94" i="8"/>
  <c r="I94" i="8" s="1"/>
  <c r="B95" i="8"/>
  <c r="C95" i="8"/>
  <c r="I95" i="8" s="1"/>
  <c r="B96" i="8"/>
  <c r="C96" i="8"/>
  <c r="I96" i="8" s="1"/>
  <c r="B97" i="8"/>
  <c r="C97" i="8"/>
  <c r="I97" i="8" s="1"/>
  <c r="B98" i="8"/>
  <c r="C98" i="8"/>
  <c r="I98" i="8" s="1"/>
  <c r="B99" i="8"/>
  <c r="C99" i="8"/>
  <c r="I99" i="8" s="1"/>
  <c r="B100" i="8"/>
  <c r="C100" i="8"/>
  <c r="I100" i="8" s="1"/>
  <c r="B101" i="8"/>
  <c r="C101" i="8"/>
  <c r="I101" i="8" s="1"/>
  <c r="B102" i="8"/>
  <c r="C102" i="8"/>
  <c r="I102" i="8" s="1"/>
  <c r="B103" i="8"/>
  <c r="C103" i="8"/>
  <c r="I103" i="8" s="1"/>
  <c r="B104" i="8"/>
  <c r="C104" i="8"/>
  <c r="I104" i="8" s="1"/>
  <c r="B105" i="8"/>
  <c r="C105" i="8"/>
  <c r="I105" i="8" s="1"/>
  <c r="B106" i="8"/>
  <c r="C106" i="8"/>
  <c r="I106" i="8" s="1"/>
  <c r="B107" i="8"/>
  <c r="C107" i="8"/>
  <c r="I107" i="8" s="1"/>
  <c r="B108" i="8"/>
  <c r="C108" i="8"/>
  <c r="I108" i="8" s="1"/>
  <c r="B109" i="8"/>
  <c r="C109" i="8"/>
  <c r="I109" i="8" s="1"/>
  <c r="B110" i="8"/>
  <c r="C110" i="8"/>
  <c r="I110" i="8" s="1"/>
  <c r="B111" i="8"/>
  <c r="C111" i="8"/>
  <c r="I111" i="8" s="1"/>
  <c r="B112" i="8"/>
  <c r="C112" i="8"/>
  <c r="I112" i="8" s="1"/>
  <c r="B113" i="8"/>
  <c r="C113" i="8"/>
  <c r="I113" i="8" s="1"/>
  <c r="B114" i="8"/>
  <c r="C114" i="8"/>
  <c r="I114" i="8" s="1"/>
  <c r="B115" i="8"/>
  <c r="C115" i="8"/>
  <c r="I115" i="8" s="1"/>
  <c r="B116" i="8"/>
  <c r="C116" i="8"/>
  <c r="I116" i="8" s="1"/>
  <c r="B117" i="8"/>
  <c r="C117" i="8"/>
  <c r="I117" i="8" s="1"/>
  <c r="B118" i="8"/>
  <c r="C118" i="8"/>
  <c r="I118" i="8" s="1"/>
  <c r="B119" i="8"/>
  <c r="C119" i="8"/>
  <c r="I119" i="8" s="1"/>
  <c r="B120" i="8"/>
  <c r="C120" i="8"/>
  <c r="I120" i="8" s="1"/>
  <c r="B121" i="8"/>
  <c r="C121" i="8"/>
  <c r="I121" i="8" s="1"/>
  <c r="B122" i="8"/>
  <c r="C122" i="8"/>
  <c r="I122" i="8" s="1"/>
  <c r="B123" i="8"/>
  <c r="C123" i="8"/>
  <c r="I123" i="8" s="1"/>
  <c r="B124" i="8"/>
  <c r="C124" i="8"/>
  <c r="I124" i="8" s="1"/>
  <c r="B125" i="8"/>
  <c r="C125" i="8"/>
  <c r="I125" i="8" s="1"/>
  <c r="B126" i="8"/>
  <c r="C126" i="8"/>
  <c r="I126" i="8" s="1"/>
  <c r="B127" i="8"/>
  <c r="C127" i="8"/>
  <c r="I127" i="8" s="1"/>
  <c r="B128" i="8"/>
  <c r="C128" i="8"/>
  <c r="I128" i="8" s="1"/>
  <c r="B129" i="8"/>
  <c r="C129" i="8"/>
  <c r="I129" i="8" s="1"/>
  <c r="B130" i="8"/>
  <c r="C130" i="8"/>
  <c r="I130" i="8" s="1"/>
  <c r="B131" i="8"/>
  <c r="C131" i="8"/>
  <c r="I131" i="8" s="1"/>
  <c r="B132" i="8"/>
  <c r="C132" i="8"/>
  <c r="I132" i="8" s="1"/>
  <c r="B133" i="8"/>
  <c r="C133" i="8"/>
  <c r="I133" i="8" s="1"/>
  <c r="B134" i="8"/>
  <c r="C134" i="8"/>
  <c r="I134" i="8" s="1"/>
  <c r="B135" i="8"/>
  <c r="C135" i="8"/>
  <c r="I135" i="8" s="1"/>
  <c r="B136" i="8"/>
  <c r="C136" i="8"/>
  <c r="I136" i="8" s="1"/>
  <c r="B137" i="8"/>
  <c r="C137" i="8"/>
  <c r="I137" i="8" s="1"/>
  <c r="B138" i="8"/>
  <c r="C138" i="8"/>
  <c r="I138" i="8" s="1"/>
  <c r="B139" i="8"/>
  <c r="C139" i="8"/>
  <c r="I139" i="8" s="1"/>
  <c r="B140" i="8"/>
  <c r="C140" i="8"/>
  <c r="I140" i="8" s="1"/>
  <c r="B141" i="8"/>
  <c r="C141" i="8"/>
  <c r="I141" i="8" s="1"/>
  <c r="B142" i="8"/>
  <c r="C142" i="8"/>
  <c r="I142" i="8" s="1"/>
  <c r="B143" i="8"/>
  <c r="C143" i="8"/>
  <c r="I143" i="8" s="1"/>
  <c r="B144" i="8"/>
  <c r="C144" i="8"/>
  <c r="I144" i="8" s="1"/>
  <c r="B145" i="8"/>
  <c r="C145" i="8"/>
  <c r="I145" i="8" s="1"/>
  <c r="B146" i="8"/>
  <c r="C146" i="8"/>
  <c r="I146" i="8" s="1"/>
  <c r="B147" i="8"/>
  <c r="C147" i="8"/>
  <c r="I147" i="8" s="1"/>
  <c r="B148" i="8"/>
  <c r="C148" i="8"/>
  <c r="I148" i="8" s="1"/>
  <c r="B149" i="8"/>
  <c r="C149" i="8"/>
  <c r="I149" i="8" s="1"/>
  <c r="B150" i="8"/>
  <c r="C150" i="8"/>
  <c r="I150" i="8" s="1"/>
  <c r="A4" i="5"/>
  <c r="P12" i="6" s="1"/>
  <c r="Q12" i="6" s="1"/>
  <c r="R12" i="6" s="1"/>
  <c r="M4" i="5"/>
  <c r="N4" i="5"/>
  <c r="A5" i="5"/>
  <c r="M5" i="5"/>
  <c r="N5" i="5"/>
  <c r="A6" i="5"/>
  <c r="M6" i="5"/>
  <c r="N6" i="5"/>
  <c r="A7" i="5"/>
  <c r="M7" i="5"/>
  <c r="N7" i="5"/>
  <c r="A8" i="5"/>
  <c r="M8" i="5"/>
  <c r="N8" i="5"/>
  <c r="A9" i="5"/>
  <c r="M9" i="5"/>
  <c r="N9" i="5"/>
  <c r="A14" i="5"/>
  <c r="O14" i="5" s="1"/>
  <c r="M14" i="5"/>
  <c r="N14" i="5"/>
  <c r="A15" i="5"/>
  <c r="O15" i="5" s="1"/>
  <c r="M15" i="5"/>
  <c r="N15" i="5"/>
  <c r="A16" i="5"/>
  <c r="O16" i="5" s="1"/>
  <c r="M16" i="5"/>
  <c r="N16" i="5"/>
  <c r="A17" i="5"/>
  <c r="O17" i="5" s="1"/>
  <c r="M17" i="5"/>
  <c r="N17" i="5"/>
  <c r="A18" i="5"/>
  <c r="O18" i="5" s="1"/>
  <c r="M18" i="5"/>
  <c r="N18" i="5"/>
  <c r="A19" i="5"/>
  <c r="O19" i="5" s="1"/>
  <c r="M19" i="5"/>
  <c r="N19" i="5"/>
  <c r="A20" i="5"/>
  <c r="O20" i="5" s="1"/>
  <c r="M20" i="5"/>
  <c r="N20" i="5"/>
  <c r="A21" i="5"/>
  <c r="O21" i="5" s="1"/>
  <c r="M21" i="5"/>
  <c r="N21" i="5"/>
  <c r="A22" i="5"/>
  <c r="O22" i="5" s="1"/>
  <c r="M22" i="5"/>
  <c r="N22" i="5"/>
  <c r="A23" i="5"/>
  <c r="O23" i="5" s="1"/>
  <c r="M23" i="5"/>
  <c r="N23" i="5"/>
  <c r="A24" i="5"/>
  <c r="O24" i="5" s="1"/>
  <c r="M24" i="5"/>
  <c r="N24" i="5"/>
  <c r="A25" i="5"/>
  <c r="O25" i="5" s="1"/>
  <c r="M25" i="5"/>
  <c r="N25" i="5"/>
  <c r="A26" i="5"/>
  <c r="O26" i="5" s="1"/>
  <c r="M26" i="5"/>
  <c r="N26" i="5"/>
  <c r="A27" i="5"/>
  <c r="O27" i="5" s="1"/>
  <c r="M27" i="5"/>
  <c r="N27" i="5"/>
  <c r="A28" i="5"/>
  <c r="O28" i="5" s="1"/>
  <c r="M28" i="5"/>
  <c r="N28" i="5"/>
  <c r="A29" i="5"/>
  <c r="O29" i="5" s="1"/>
  <c r="M29" i="5"/>
  <c r="N29" i="5"/>
  <c r="A30" i="5"/>
  <c r="O30" i="5" s="1"/>
  <c r="M30" i="5"/>
  <c r="N30" i="5"/>
  <c r="A31" i="5"/>
  <c r="O31" i="5" s="1"/>
  <c r="M31" i="5"/>
  <c r="N31" i="5"/>
  <c r="A32" i="5"/>
  <c r="O32" i="5" s="1"/>
  <c r="M32" i="5"/>
  <c r="N32" i="5"/>
  <c r="A33" i="5"/>
  <c r="O33" i="5" s="1"/>
  <c r="M33" i="5"/>
  <c r="N33" i="5"/>
  <c r="A34" i="5"/>
  <c r="O34" i="5" s="1"/>
  <c r="M34" i="5"/>
  <c r="N34" i="5"/>
  <c r="A35" i="5"/>
  <c r="O35" i="5" s="1"/>
  <c r="M35" i="5"/>
  <c r="N35" i="5"/>
  <c r="A36" i="5"/>
  <c r="O36" i="5" s="1"/>
  <c r="M36" i="5"/>
  <c r="N36" i="5"/>
  <c r="A37" i="5"/>
  <c r="O37" i="5" s="1"/>
  <c r="M37" i="5"/>
  <c r="N37" i="5"/>
  <c r="A38" i="5"/>
  <c r="O38" i="5" s="1"/>
  <c r="M38" i="5"/>
  <c r="N38" i="5"/>
  <c r="A39" i="5"/>
  <c r="O39" i="5" s="1"/>
  <c r="M39" i="5"/>
  <c r="N39" i="5"/>
  <c r="A40" i="5"/>
  <c r="O40" i="5" s="1"/>
  <c r="M40" i="5"/>
  <c r="N40" i="5"/>
  <c r="A41" i="5"/>
  <c r="O41" i="5" s="1"/>
  <c r="M41" i="5"/>
  <c r="N41" i="5"/>
  <c r="A42" i="5"/>
  <c r="O42" i="5" s="1"/>
  <c r="M42" i="5"/>
  <c r="N42" i="5"/>
  <c r="A43" i="5"/>
  <c r="O43" i="5" s="1"/>
  <c r="M43" i="5"/>
  <c r="N43" i="5"/>
  <c r="A44" i="5"/>
  <c r="O44" i="5" s="1"/>
  <c r="M44" i="5"/>
  <c r="N44" i="5"/>
  <c r="A45" i="5"/>
  <c r="O45" i="5" s="1"/>
  <c r="M45" i="5"/>
  <c r="N45" i="5"/>
  <c r="A46" i="5"/>
  <c r="O46" i="5" s="1"/>
  <c r="M46" i="5"/>
  <c r="N46" i="5"/>
  <c r="A47" i="5"/>
  <c r="O47" i="5" s="1"/>
  <c r="M47" i="5"/>
  <c r="N47" i="5"/>
  <c r="A48" i="5"/>
  <c r="O48" i="5" s="1"/>
  <c r="M48" i="5"/>
  <c r="N48" i="5"/>
  <c r="A49" i="5"/>
  <c r="O49" i="5" s="1"/>
  <c r="M49" i="5"/>
  <c r="N49" i="5"/>
  <c r="A50" i="5"/>
  <c r="O50" i="5" s="1"/>
  <c r="M50" i="5"/>
  <c r="N50" i="5"/>
  <c r="A51" i="5"/>
  <c r="O51" i="5" s="1"/>
  <c r="M51" i="5"/>
  <c r="N51" i="5"/>
  <c r="A52" i="5"/>
  <c r="O52" i="5" s="1"/>
  <c r="M52" i="5"/>
  <c r="N52" i="5"/>
  <c r="A53" i="5"/>
  <c r="O53" i="5" s="1"/>
  <c r="M53" i="5"/>
  <c r="N53" i="5"/>
  <c r="A54" i="5"/>
  <c r="O54" i="5" s="1"/>
  <c r="M54" i="5"/>
  <c r="N54" i="5"/>
  <c r="A55" i="5"/>
  <c r="O55" i="5" s="1"/>
  <c r="M55" i="5"/>
  <c r="N55" i="5"/>
  <c r="A56" i="5"/>
  <c r="O56" i="5" s="1"/>
  <c r="M56" i="5"/>
  <c r="N56" i="5"/>
  <c r="A57" i="5"/>
  <c r="O57" i="5" s="1"/>
  <c r="M57" i="5"/>
  <c r="N57" i="5"/>
  <c r="A58" i="5"/>
  <c r="O58" i="5" s="1"/>
  <c r="M58" i="5"/>
  <c r="N58" i="5"/>
  <c r="A59" i="5"/>
  <c r="O59" i="5" s="1"/>
  <c r="M59" i="5"/>
  <c r="N59" i="5"/>
  <c r="A60" i="5"/>
  <c r="O60" i="5" s="1"/>
  <c r="M60" i="5"/>
  <c r="N60" i="5"/>
  <c r="A61" i="5"/>
  <c r="O61" i="5" s="1"/>
  <c r="M61" i="5"/>
  <c r="N61" i="5"/>
  <c r="A62" i="5"/>
  <c r="O62" i="5" s="1"/>
  <c r="M62" i="5"/>
  <c r="N62" i="5"/>
  <c r="A63" i="5"/>
  <c r="O63" i="5" s="1"/>
  <c r="M63" i="5"/>
  <c r="N63" i="5"/>
  <c r="A64" i="5"/>
  <c r="O64" i="5" s="1"/>
  <c r="M64" i="5"/>
  <c r="N64" i="5"/>
  <c r="A65" i="5"/>
  <c r="O65" i="5" s="1"/>
  <c r="M65" i="5"/>
  <c r="N65" i="5"/>
  <c r="A66" i="5"/>
  <c r="O66" i="5" s="1"/>
  <c r="M66" i="5"/>
  <c r="N66" i="5"/>
  <c r="A67" i="5"/>
  <c r="O67" i="5" s="1"/>
  <c r="M67" i="5"/>
  <c r="N67" i="5"/>
  <c r="A68" i="5"/>
  <c r="O68" i="5" s="1"/>
  <c r="M68" i="5"/>
  <c r="N68" i="5"/>
  <c r="A69" i="5"/>
  <c r="O69" i="5" s="1"/>
  <c r="M69" i="5"/>
  <c r="N69" i="5"/>
  <c r="A70" i="5"/>
  <c r="O70" i="5" s="1"/>
  <c r="M70" i="5"/>
  <c r="N70" i="5"/>
  <c r="A71" i="5"/>
  <c r="O71" i="5" s="1"/>
  <c r="M71" i="5"/>
  <c r="N71" i="5"/>
  <c r="A72" i="5"/>
  <c r="O72" i="5" s="1"/>
  <c r="M72" i="5"/>
  <c r="N72" i="5"/>
  <c r="A73" i="5"/>
  <c r="O73" i="5" s="1"/>
  <c r="M73" i="5"/>
  <c r="N73" i="5"/>
  <c r="A74" i="5"/>
  <c r="O74" i="5" s="1"/>
  <c r="M74" i="5"/>
  <c r="N74" i="5"/>
  <c r="A75" i="5"/>
  <c r="O75" i="5" s="1"/>
  <c r="M75" i="5"/>
  <c r="N75" i="5"/>
  <c r="A76" i="5"/>
  <c r="O76" i="5" s="1"/>
  <c r="M76" i="5"/>
  <c r="N76" i="5"/>
  <c r="A77" i="5"/>
  <c r="O77" i="5" s="1"/>
  <c r="M77" i="5"/>
  <c r="N77" i="5"/>
  <c r="A78" i="5"/>
  <c r="O78" i="5" s="1"/>
  <c r="M78" i="5"/>
  <c r="N78" i="5"/>
  <c r="A79" i="5"/>
  <c r="O79" i="5" s="1"/>
  <c r="M79" i="5"/>
  <c r="N79" i="5"/>
  <c r="A80" i="5"/>
  <c r="O80" i="5" s="1"/>
  <c r="M80" i="5"/>
  <c r="N80" i="5"/>
  <c r="A81" i="5"/>
  <c r="O81" i="5" s="1"/>
  <c r="M81" i="5"/>
  <c r="N81" i="5"/>
  <c r="A82" i="5"/>
  <c r="O82" i="5" s="1"/>
  <c r="M82" i="5"/>
  <c r="N82" i="5"/>
  <c r="A83" i="5"/>
  <c r="O83" i="5" s="1"/>
  <c r="M83" i="5"/>
  <c r="N83" i="5"/>
  <c r="A84" i="5"/>
  <c r="O84" i="5" s="1"/>
  <c r="M84" i="5"/>
  <c r="N84" i="5"/>
  <c r="A85" i="5"/>
  <c r="O85" i="5" s="1"/>
  <c r="M85" i="5"/>
  <c r="N85" i="5"/>
  <c r="A86" i="5"/>
  <c r="O86" i="5" s="1"/>
  <c r="M86" i="5"/>
  <c r="N86" i="5"/>
  <c r="A87" i="5"/>
  <c r="O87" i="5" s="1"/>
  <c r="M87" i="5"/>
  <c r="N87" i="5"/>
  <c r="A88" i="5"/>
  <c r="O88" i="5" s="1"/>
  <c r="M88" i="5"/>
  <c r="N88" i="5"/>
  <c r="A89" i="5"/>
  <c r="O89" i="5" s="1"/>
  <c r="M89" i="5"/>
  <c r="N89" i="5"/>
  <c r="A90" i="5"/>
  <c r="O90" i="5" s="1"/>
  <c r="M90" i="5"/>
  <c r="N90" i="5"/>
  <c r="A91" i="5"/>
  <c r="O91" i="5" s="1"/>
  <c r="M91" i="5"/>
  <c r="N91" i="5"/>
  <c r="A92" i="5"/>
  <c r="O92" i="5" s="1"/>
  <c r="M92" i="5"/>
  <c r="N92" i="5"/>
  <c r="A93" i="5"/>
  <c r="O93" i="5" s="1"/>
  <c r="M93" i="5"/>
  <c r="N93" i="5"/>
  <c r="A94" i="5"/>
  <c r="O94" i="5" s="1"/>
  <c r="M94" i="5"/>
  <c r="N94" i="5"/>
  <c r="A95" i="5"/>
  <c r="O95" i="5" s="1"/>
  <c r="M95" i="5"/>
  <c r="N95" i="5"/>
  <c r="A96" i="5"/>
  <c r="O96" i="5" s="1"/>
  <c r="M96" i="5"/>
  <c r="N96" i="5"/>
  <c r="A97" i="5"/>
  <c r="O97" i="5" s="1"/>
  <c r="M97" i="5"/>
  <c r="N97" i="5"/>
  <c r="A98" i="5"/>
  <c r="O98" i="5" s="1"/>
  <c r="M98" i="5"/>
  <c r="N98" i="5"/>
  <c r="A99" i="5"/>
  <c r="O99" i="5" s="1"/>
  <c r="M99" i="5"/>
  <c r="N99" i="5"/>
  <c r="A100" i="5"/>
  <c r="O100" i="5" s="1"/>
  <c r="M100" i="5"/>
  <c r="N100" i="5"/>
  <c r="A101" i="5"/>
  <c r="O101" i="5" s="1"/>
  <c r="M101" i="5"/>
  <c r="N101" i="5"/>
  <c r="A102" i="5"/>
  <c r="O102" i="5" s="1"/>
  <c r="M102" i="5"/>
  <c r="N102" i="5"/>
  <c r="A103" i="5"/>
  <c r="O103" i="5" s="1"/>
  <c r="M103" i="5"/>
  <c r="N103" i="5"/>
  <c r="A80" i="4"/>
  <c r="S80" i="4" s="1"/>
  <c r="N80" i="4"/>
  <c r="P80" i="4"/>
  <c r="A81" i="4"/>
  <c r="S81" i="4" s="1"/>
  <c r="N81" i="4"/>
  <c r="P81" i="4"/>
  <c r="A82" i="4"/>
  <c r="S82" i="4" s="1"/>
  <c r="N82" i="4"/>
  <c r="P82" i="4"/>
  <c r="A83" i="4"/>
  <c r="S83" i="4" s="1"/>
  <c r="N83" i="4"/>
  <c r="P83" i="4"/>
  <c r="A84" i="4"/>
  <c r="S84" i="4" s="1"/>
  <c r="N84" i="4"/>
  <c r="P84" i="4"/>
  <c r="A85" i="4"/>
  <c r="B85" i="4" s="1"/>
  <c r="N85" i="4"/>
  <c r="P85" i="4"/>
  <c r="A86" i="4"/>
  <c r="S86" i="4" s="1"/>
  <c r="N86" i="4"/>
  <c r="P86" i="4"/>
  <c r="A87" i="4"/>
  <c r="B87" i="4" s="1"/>
  <c r="N87" i="4"/>
  <c r="P87" i="4"/>
  <c r="A88" i="4"/>
  <c r="S88" i="4" s="1"/>
  <c r="N88" i="4"/>
  <c r="P88" i="4"/>
  <c r="A89" i="4"/>
  <c r="S89" i="4" s="1"/>
  <c r="N89" i="4"/>
  <c r="P89" i="4"/>
  <c r="A90" i="4"/>
  <c r="S90" i="4" s="1"/>
  <c r="N90" i="4"/>
  <c r="P90" i="4"/>
  <c r="A91" i="4"/>
  <c r="B91" i="4" s="1"/>
  <c r="N91" i="4"/>
  <c r="P91" i="4"/>
  <c r="A92" i="4"/>
  <c r="S92" i="4" s="1"/>
  <c r="N92" i="4"/>
  <c r="P92" i="4"/>
  <c r="A93" i="4"/>
  <c r="S93" i="4" s="1"/>
  <c r="N93" i="4"/>
  <c r="P93" i="4"/>
  <c r="A94" i="4"/>
  <c r="B94" i="4" s="1"/>
  <c r="N94" i="4"/>
  <c r="P94" i="4"/>
  <c r="A95" i="4"/>
  <c r="S95" i="4" s="1"/>
  <c r="N95" i="4"/>
  <c r="P95" i="4"/>
  <c r="A96" i="4"/>
  <c r="B96" i="4" s="1"/>
  <c r="N96" i="4"/>
  <c r="P96" i="4"/>
  <c r="A97" i="4"/>
  <c r="B97" i="4" s="1"/>
  <c r="N97" i="4"/>
  <c r="P97" i="4"/>
  <c r="A98" i="4"/>
  <c r="B98" i="4" s="1"/>
  <c r="N98" i="4"/>
  <c r="P98" i="4"/>
  <c r="A99" i="4"/>
  <c r="S99" i="4" s="1"/>
  <c r="N99" i="4"/>
  <c r="P99" i="4"/>
  <c r="A100" i="4"/>
  <c r="S100" i="4" s="1"/>
  <c r="N100" i="4"/>
  <c r="P100" i="4"/>
  <c r="A101" i="4"/>
  <c r="B101" i="4" s="1"/>
  <c r="N101" i="4"/>
  <c r="P101" i="4"/>
  <c r="A102" i="4"/>
  <c r="S102" i="4" s="1"/>
  <c r="N102" i="4"/>
  <c r="P102" i="4"/>
  <c r="A103" i="4"/>
  <c r="S103" i="4" s="1"/>
  <c r="N103" i="4"/>
  <c r="P103" i="4"/>
  <c r="A4" i="4"/>
  <c r="B4" i="4" s="1"/>
  <c r="N4" i="4"/>
  <c r="A5" i="4"/>
  <c r="B5" i="4" s="1"/>
  <c r="N5" i="4"/>
  <c r="A6" i="4"/>
  <c r="B6" i="4" s="1"/>
  <c r="N6" i="4"/>
  <c r="A7" i="4"/>
  <c r="B7" i="4" s="1"/>
  <c r="N7" i="4"/>
  <c r="A8" i="4"/>
  <c r="B8" i="4" s="1"/>
  <c r="N8" i="4"/>
  <c r="A9" i="4"/>
  <c r="B9" i="4" s="1"/>
  <c r="N9" i="4"/>
  <c r="A14" i="4"/>
  <c r="S14" i="4" s="1"/>
  <c r="N14" i="4"/>
  <c r="P14" i="4"/>
  <c r="A15" i="4"/>
  <c r="S15" i="4" s="1"/>
  <c r="N15" i="4"/>
  <c r="P15" i="4"/>
  <c r="A16" i="4"/>
  <c r="B16" i="4" s="1"/>
  <c r="N16" i="4"/>
  <c r="P16" i="4"/>
  <c r="A17" i="4"/>
  <c r="S17" i="4" s="1"/>
  <c r="N17" i="4"/>
  <c r="P17" i="4"/>
  <c r="A18" i="4"/>
  <c r="S18" i="4" s="1"/>
  <c r="N18" i="4"/>
  <c r="P18" i="4"/>
  <c r="A19" i="4"/>
  <c r="S19" i="4" s="1"/>
  <c r="N19" i="4"/>
  <c r="P19" i="4"/>
  <c r="A20" i="4"/>
  <c r="S20" i="4" s="1"/>
  <c r="N20" i="4"/>
  <c r="P20" i="4"/>
  <c r="A21" i="4"/>
  <c r="B21" i="4" s="1"/>
  <c r="N21" i="4"/>
  <c r="P21" i="4"/>
  <c r="A22" i="4"/>
  <c r="S22" i="4" s="1"/>
  <c r="N22" i="4"/>
  <c r="P22" i="4"/>
  <c r="A23" i="4"/>
  <c r="B23" i="4" s="1"/>
  <c r="N23" i="4"/>
  <c r="P23" i="4"/>
  <c r="A24" i="4"/>
  <c r="S24" i="4" s="1"/>
  <c r="N24" i="4"/>
  <c r="P24" i="4"/>
  <c r="A25" i="4"/>
  <c r="B25" i="4" s="1"/>
  <c r="N25" i="4"/>
  <c r="P25" i="4"/>
  <c r="A26" i="4"/>
  <c r="S26" i="4" s="1"/>
  <c r="N26" i="4"/>
  <c r="P26" i="4"/>
  <c r="A27" i="4"/>
  <c r="S27" i="4" s="1"/>
  <c r="N27" i="4"/>
  <c r="P27" i="4"/>
  <c r="A28" i="4"/>
  <c r="B28" i="4" s="1"/>
  <c r="N28" i="4"/>
  <c r="P28" i="4"/>
  <c r="A29" i="4"/>
  <c r="S29" i="4" s="1"/>
  <c r="N29" i="4"/>
  <c r="P29" i="4"/>
  <c r="A30" i="4"/>
  <c r="B30" i="4" s="1"/>
  <c r="N30" i="4"/>
  <c r="P30" i="4"/>
  <c r="A31" i="4"/>
  <c r="S31" i="4" s="1"/>
  <c r="N31" i="4"/>
  <c r="P31" i="4"/>
  <c r="A32" i="4"/>
  <c r="B32" i="4" s="1"/>
  <c r="N32" i="4"/>
  <c r="P32" i="4"/>
  <c r="A33" i="4"/>
  <c r="B33" i="4" s="1"/>
  <c r="N33" i="4"/>
  <c r="P33" i="4"/>
  <c r="A34" i="4"/>
  <c r="B34" i="4" s="1"/>
  <c r="N34" i="4"/>
  <c r="P34" i="4"/>
  <c r="A35" i="4"/>
  <c r="S35" i="4" s="1"/>
  <c r="N35" i="4"/>
  <c r="P35" i="4"/>
  <c r="A36" i="4"/>
  <c r="S36" i="4" s="1"/>
  <c r="N36" i="4"/>
  <c r="P36" i="4"/>
  <c r="A37" i="4"/>
  <c r="B37" i="4" s="1"/>
  <c r="N37" i="4"/>
  <c r="P37" i="4"/>
  <c r="A38" i="4"/>
  <c r="S38" i="4" s="1"/>
  <c r="N38" i="4"/>
  <c r="P38" i="4"/>
  <c r="A39" i="4"/>
  <c r="S39" i="4" s="1"/>
  <c r="N39" i="4"/>
  <c r="P39" i="4"/>
  <c r="A40" i="4"/>
  <c r="S40" i="4" s="1"/>
  <c r="N40" i="4"/>
  <c r="P40" i="4"/>
  <c r="A41" i="4"/>
  <c r="S41" i="4" s="1"/>
  <c r="N41" i="4"/>
  <c r="P41" i="4"/>
  <c r="A42" i="4"/>
  <c r="B42" i="4" s="1"/>
  <c r="N42" i="4"/>
  <c r="P42" i="4"/>
  <c r="A43" i="4"/>
  <c r="S43" i="4" s="1"/>
  <c r="N43" i="4"/>
  <c r="P43" i="4"/>
  <c r="A44" i="4"/>
  <c r="S44" i="4" s="1"/>
  <c r="N44" i="4"/>
  <c r="P44" i="4"/>
  <c r="A45" i="4"/>
  <c r="B45" i="4" s="1"/>
  <c r="N45" i="4"/>
  <c r="P45" i="4"/>
  <c r="A46" i="4"/>
  <c r="S46" i="4" s="1"/>
  <c r="N46" i="4"/>
  <c r="P46" i="4"/>
  <c r="A47" i="4"/>
  <c r="B47" i="4" s="1"/>
  <c r="N47" i="4"/>
  <c r="P47" i="4"/>
  <c r="A48" i="4"/>
  <c r="S48" i="4" s="1"/>
  <c r="N48" i="4"/>
  <c r="P48" i="4"/>
  <c r="A49" i="4"/>
  <c r="S49" i="4" s="1"/>
  <c r="N49" i="4"/>
  <c r="P49" i="4"/>
  <c r="A50" i="4"/>
  <c r="S50" i="4" s="1"/>
  <c r="N50" i="4"/>
  <c r="P50" i="4"/>
  <c r="A51" i="4"/>
  <c r="S51" i="4" s="1"/>
  <c r="N51" i="4"/>
  <c r="P51" i="4"/>
  <c r="A52" i="4"/>
  <c r="B52" i="4" s="1"/>
  <c r="N52" i="4"/>
  <c r="P52" i="4"/>
  <c r="A53" i="4"/>
  <c r="S53" i="4" s="1"/>
  <c r="N53" i="4"/>
  <c r="P53" i="4"/>
  <c r="A54" i="4"/>
  <c r="B54" i="4" s="1"/>
  <c r="N54" i="4"/>
  <c r="P54" i="4"/>
  <c r="A55" i="4"/>
  <c r="S55" i="4" s="1"/>
  <c r="N55" i="4"/>
  <c r="P55" i="4"/>
  <c r="A56" i="4"/>
  <c r="B56" i="4" s="1"/>
  <c r="N56" i="4"/>
  <c r="P56" i="4"/>
  <c r="A57" i="4"/>
  <c r="B57" i="4" s="1"/>
  <c r="N57" i="4"/>
  <c r="P57" i="4"/>
  <c r="A58" i="4"/>
  <c r="B58" i="4" s="1"/>
  <c r="N58" i="4"/>
  <c r="P58" i="4"/>
  <c r="A59" i="4"/>
  <c r="B59" i="4" s="1"/>
  <c r="N59" i="4"/>
  <c r="P59" i="4"/>
  <c r="A60" i="4"/>
  <c r="S60" i="4" s="1"/>
  <c r="N60" i="4"/>
  <c r="P60" i="4"/>
  <c r="A61" i="4"/>
  <c r="S61" i="4" s="1"/>
  <c r="N61" i="4"/>
  <c r="P61" i="4"/>
  <c r="A62" i="4"/>
  <c r="S62" i="4" s="1"/>
  <c r="N62" i="4"/>
  <c r="P62" i="4"/>
  <c r="A63" i="4"/>
  <c r="S63" i="4" s="1"/>
  <c r="N63" i="4"/>
  <c r="P63" i="4"/>
  <c r="A64" i="4"/>
  <c r="B64" i="4" s="1"/>
  <c r="N64" i="4"/>
  <c r="P64" i="4"/>
  <c r="A65" i="4"/>
  <c r="S65" i="4" s="1"/>
  <c r="N65" i="4"/>
  <c r="P65" i="4"/>
  <c r="A66" i="4"/>
  <c r="B66" i="4" s="1"/>
  <c r="N66" i="4"/>
  <c r="P66" i="4"/>
  <c r="A67" i="4"/>
  <c r="S67" i="4" s="1"/>
  <c r="N67" i="4"/>
  <c r="P67" i="4"/>
  <c r="A68" i="4"/>
  <c r="B68" i="4" s="1"/>
  <c r="N68" i="4"/>
  <c r="P68" i="4"/>
  <c r="A69" i="4"/>
  <c r="B69" i="4" s="1"/>
  <c r="N69" i="4"/>
  <c r="P69" i="4"/>
  <c r="A70" i="4"/>
  <c r="B70" i="4" s="1"/>
  <c r="N70" i="4"/>
  <c r="P70" i="4"/>
  <c r="A71" i="4"/>
  <c r="B71" i="4" s="1"/>
  <c r="N71" i="4"/>
  <c r="P71" i="4"/>
  <c r="A72" i="4"/>
  <c r="S72" i="4" s="1"/>
  <c r="N72" i="4"/>
  <c r="P72" i="4"/>
  <c r="A73" i="4"/>
  <c r="S73" i="4" s="1"/>
  <c r="N73" i="4"/>
  <c r="P73" i="4"/>
  <c r="A74" i="4"/>
  <c r="S74" i="4" s="1"/>
  <c r="N74" i="4"/>
  <c r="P74" i="4"/>
  <c r="A75" i="4"/>
  <c r="S75" i="4" s="1"/>
  <c r="N75" i="4"/>
  <c r="P75" i="4"/>
  <c r="A76" i="4"/>
  <c r="S76" i="4" s="1"/>
  <c r="N76" i="4"/>
  <c r="P76" i="4"/>
  <c r="A77" i="4"/>
  <c r="S77" i="4" s="1"/>
  <c r="N77" i="4"/>
  <c r="P77" i="4"/>
  <c r="A78" i="4"/>
  <c r="S78" i="4" s="1"/>
  <c r="N78" i="4"/>
  <c r="P78" i="4"/>
  <c r="A79" i="4"/>
  <c r="S79" i="4" s="1"/>
  <c r="N79" i="4"/>
  <c r="P79" i="4"/>
  <c r="R5" i="10"/>
  <c r="R6" i="10"/>
  <c r="R7" i="10"/>
  <c r="R8" i="10"/>
  <c r="B31" i="2"/>
  <c r="B32" i="2"/>
  <c r="B33" i="2"/>
  <c r="B34" i="2"/>
  <c r="A103" i="6"/>
  <c r="R103" i="6" s="1"/>
  <c r="A102" i="6"/>
  <c r="R102" i="6" s="1"/>
  <c r="A101" i="6"/>
  <c r="B101" i="6" s="1"/>
  <c r="A100" i="6"/>
  <c r="B100" i="6" s="1"/>
  <c r="A99" i="6"/>
  <c r="R99" i="6" s="1"/>
  <c r="A98" i="6"/>
  <c r="B98" i="6" s="1"/>
  <c r="A97" i="6"/>
  <c r="P97" i="6" s="1"/>
  <c r="Q97" i="6" s="1"/>
  <c r="A96" i="6"/>
  <c r="B96" i="6" s="1"/>
  <c r="A95" i="6"/>
  <c r="B95" i="6" s="1"/>
  <c r="A94" i="6"/>
  <c r="P94" i="6" s="1"/>
  <c r="Q94" i="6" s="1"/>
  <c r="A93" i="6"/>
  <c r="B93" i="6" s="1"/>
  <c r="A92" i="6"/>
  <c r="B92" i="6" s="1"/>
  <c r="A91" i="6"/>
  <c r="R91" i="6" s="1"/>
  <c r="A90" i="6"/>
  <c r="B90" i="6" s="1"/>
  <c r="A89" i="6"/>
  <c r="R89" i="6" s="1"/>
  <c r="A88" i="6"/>
  <c r="B88" i="6" s="1"/>
  <c r="A87" i="6"/>
  <c r="P87" i="6" s="1"/>
  <c r="Q87" i="6" s="1"/>
  <c r="A86" i="6"/>
  <c r="R86" i="6" s="1"/>
  <c r="A85" i="6"/>
  <c r="P85" i="6" s="1"/>
  <c r="Q85" i="6" s="1"/>
  <c r="A84" i="6"/>
  <c r="B84" i="6" s="1"/>
  <c r="A83" i="6"/>
  <c r="P83" i="6" s="1"/>
  <c r="Q83" i="6" s="1"/>
  <c r="A82" i="6"/>
  <c r="B82" i="6" s="1"/>
  <c r="A81" i="6"/>
  <c r="B81" i="6" s="1"/>
  <c r="A80" i="6"/>
  <c r="B80" i="6" s="1"/>
  <c r="A79" i="6"/>
  <c r="R79" i="6" s="1"/>
  <c r="A78" i="6"/>
  <c r="R78" i="6" s="1"/>
  <c r="A77" i="6"/>
  <c r="R77" i="6" s="1"/>
  <c r="A76" i="6"/>
  <c r="B76" i="6" s="1"/>
  <c r="A75" i="6"/>
  <c r="R75" i="6" s="1"/>
  <c r="A74" i="6"/>
  <c r="R74" i="6" s="1"/>
  <c r="A73" i="6"/>
  <c r="P73" i="6" s="1"/>
  <c r="Q73" i="6" s="1"/>
  <c r="A72" i="6"/>
  <c r="P72" i="6" s="1"/>
  <c r="Q72" i="6" s="1"/>
  <c r="A71" i="6"/>
  <c r="P71" i="6" s="1"/>
  <c r="Q71" i="6" s="1"/>
  <c r="A70" i="6"/>
  <c r="B70" i="6" s="1"/>
  <c r="A69" i="6"/>
  <c r="B69" i="6" s="1"/>
  <c r="A68" i="6"/>
  <c r="B68" i="6" s="1"/>
  <c r="A67" i="6"/>
  <c r="B67" i="6" s="1"/>
  <c r="A66" i="6"/>
  <c r="B66" i="6" s="1"/>
  <c r="A65" i="6"/>
  <c r="R65" i="6" s="1"/>
  <c r="A64" i="6"/>
  <c r="R64" i="6" s="1"/>
  <c r="A63" i="6"/>
  <c r="R63" i="6" s="1"/>
  <c r="A62" i="6"/>
  <c r="R62" i="6" s="1"/>
  <c r="A61" i="6"/>
  <c r="B61" i="6" s="1"/>
  <c r="A60" i="6"/>
  <c r="B60" i="6" s="1"/>
  <c r="A59" i="6"/>
  <c r="P59" i="6" s="1"/>
  <c r="Q59" i="6" s="1"/>
  <c r="A58" i="6"/>
  <c r="B58" i="6" s="1"/>
  <c r="A57" i="6"/>
  <c r="B57" i="6" s="1"/>
  <c r="A56" i="6"/>
  <c r="B56" i="6" s="1"/>
  <c r="A55" i="6"/>
  <c r="B55" i="6" s="1"/>
  <c r="A54" i="6"/>
  <c r="B54" i="6" s="1"/>
  <c r="A53" i="6"/>
  <c r="B53" i="6" s="1"/>
  <c r="A52" i="6"/>
  <c r="B52" i="6" s="1"/>
  <c r="A51" i="6"/>
  <c r="B51" i="6" s="1"/>
  <c r="A50" i="6"/>
  <c r="B50" i="6" s="1"/>
  <c r="A49" i="6"/>
  <c r="B49" i="6" s="1"/>
  <c r="A48" i="6"/>
  <c r="B48" i="6" s="1"/>
  <c r="A47" i="6"/>
  <c r="P47" i="6" s="1"/>
  <c r="Q47" i="6" s="1"/>
  <c r="A46" i="6"/>
  <c r="P46" i="6" s="1"/>
  <c r="Q46" i="6" s="1"/>
  <c r="A45" i="6"/>
  <c r="B45" i="6" s="1"/>
  <c r="A44" i="6"/>
  <c r="B44" i="6" s="1"/>
  <c r="A43" i="6"/>
  <c r="R43" i="6" s="1"/>
  <c r="A42" i="6"/>
  <c r="B42" i="6" s="1"/>
  <c r="A41" i="6"/>
  <c r="R41" i="6" s="1"/>
  <c r="A40" i="6"/>
  <c r="B40" i="6" s="1"/>
  <c r="A39" i="6"/>
  <c r="B39" i="6" s="1"/>
  <c r="A38" i="6"/>
  <c r="R38" i="6" s="1"/>
  <c r="A37" i="6"/>
  <c r="P37" i="6" s="1"/>
  <c r="Q37" i="6" s="1"/>
  <c r="A36" i="6"/>
  <c r="P36" i="6" s="1"/>
  <c r="Q36" i="6" s="1"/>
  <c r="A35" i="6"/>
  <c r="B35" i="6" s="1"/>
  <c r="A34" i="6"/>
  <c r="B34" i="6" s="1"/>
  <c r="A33" i="6"/>
  <c r="B33" i="6" s="1"/>
  <c r="A32" i="6"/>
  <c r="B32" i="6" s="1"/>
  <c r="A31" i="6"/>
  <c r="B31" i="6" s="1"/>
  <c r="A30" i="6"/>
  <c r="R30" i="6" s="1"/>
  <c r="A29" i="6"/>
  <c r="R29" i="6" s="1"/>
  <c r="A28" i="6"/>
  <c r="R28" i="6" s="1"/>
  <c r="A27" i="6"/>
  <c r="R27" i="6" s="1"/>
  <c r="A26" i="6"/>
  <c r="R26" i="6" s="1"/>
  <c r="A25" i="6"/>
  <c r="B25" i="6" s="1"/>
  <c r="A24" i="6"/>
  <c r="P24" i="6" s="1"/>
  <c r="Q24" i="6" s="1"/>
  <c r="A23" i="6"/>
  <c r="B23" i="6" s="1"/>
  <c r="A22" i="6"/>
  <c r="B22" i="6" s="1"/>
  <c r="A21" i="6"/>
  <c r="B21" i="6" s="1"/>
  <c r="A20" i="6"/>
  <c r="B20" i="6" s="1"/>
  <c r="A19" i="6"/>
  <c r="B19" i="6" s="1"/>
  <c r="A18" i="6"/>
  <c r="B18" i="6" s="1"/>
  <c r="A17" i="6"/>
  <c r="B17" i="6" s="1"/>
  <c r="A16" i="6"/>
  <c r="R16" i="6" s="1"/>
  <c r="A15" i="6"/>
  <c r="P15" i="6" s="1"/>
  <c r="Q15" i="6" s="1"/>
  <c r="A14" i="6"/>
  <c r="R14" i="6" s="1"/>
  <c r="A9" i="6"/>
  <c r="B9" i="6" s="1"/>
  <c r="A8" i="6"/>
  <c r="B8" i="6" s="1"/>
  <c r="A7" i="6"/>
  <c r="B7" i="6" s="1"/>
  <c r="A6" i="6"/>
  <c r="A5" i="6"/>
  <c r="B5" i="6" s="1"/>
  <c r="A4" i="6"/>
  <c r="O5" i="6"/>
  <c r="O6" i="6"/>
  <c r="O7" i="6"/>
  <c r="O8" i="6"/>
  <c r="O9" i="6"/>
  <c r="O14" i="6"/>
  <c r="O15" i="6"/>
  <c r="O16" i="6"/>
  <c r="O17" i="6"/>
  <c r="O18" i="6"/>
  <c r="O19" i="6"/>
  <c r="O20" i="6"/>
  <c r="O21" i="6"/>
  <c r="O22" i="6"/>
  <c r="O23" i="6"/>
  <c r="O24" i="6"/>
  <c r="O25" i="6"/>
  <c r="O26" i="6"/>
  <c r="O27" i="6"/>
  <c r="O28" i="6"/>
  <c r="O29" i="6"/>
  <c r="O30" i="6"/>
  <c r="O31" i="6"/>
  <c r="O32" i="6"/>
  <c r="O33" i="6"/>
  <c r="O34" i="6"/>
  <c r="O35" i="6"/>
  <c r="O36" i="6"/>
  <c r="O37" i="6"/>
  <c r="O38" i="6"/>
  <c r="O39" i="6"/>
  <c r="O40" i="6"/>
  <c r="O41" i="6"/>
  <c r="O42" i="6"/>
  <c r="O43" i="6"/>
  <c r="O44" i="6"/>
  <c r="O45" i="6"/>
  <c r="O46" i="6"/>
  <c r="O47" i="6"/>
  <c r="O48" i="6"/>
  <c r="O49" i="6"/>
  <c r="O50" i="6"/>
  <c r="O51" i="6"/>
  <c r="O52" i="6"/>
  <c r="O53" i="6"/>
  <c r="O54" i="6"/>
  <c r="O55" i="6"/>
  <c r="O56" i="6"/>
  <c r="O57" i="6"/>
  <c r="O58" i="6"/>
  <c r="O59" i="6"/>
  <c r="O60" i="6"/>
  <c r="O61" i="6"/>
  <c r="O62" i="6"/>
  <c r="O63" i="6"/>
  <c r="O64" i="6"/>
  <c r="O65" i="6"/>
  <c r="O66" i="6"/>
  <c r="O67" i="6"/>
  <c r="O68" i="6"/>
  <c r="O69" i="6"/>
  <c r="O70" i="6"/>
  <c r="O71" i="6"/>
  <c r="O72" i="6"/>
  <c r="O73" i="6"/>
  <c r="O74" i="6"/>
  <c r="O75" i="6"/>
  <c r="O76" i="6"/>
  <c r="O77" i="6"/>
  <c r="O78" i="6"/>
  <c r="O79" i="6"/>
  <c r="O80" i="6"/>
  <c r="O81" i="6"/>
  <c r="O82" i="6"/>
  <c r="O83" i="6"/>
  <c r="O84" i="6"/>
  <c r="O85" i="6"/>
  <c r="O86" i="6"/>
  <c r="O87" i="6"/>
  <c r="O88" i="6"/>
  <c r="O89" i="6"/>
  <c r="O90" i="6"/>
  <c r="O91" i="6"/>
  <c r="O92" i="6"/>
  <c r="O93" i="6"/>
  <c r="O94" i="6"/>
  <c r="O95" i="6"/>
  <c r="O96" i="6"/>
  <c r="O97" i="6"/>
  <c r="O98" i="6"/>
  <c r="O99" i="6"/>
  <c r="O100" i="6"/>
  <c r="O101" i="6"/>
  <c r="O102" i="6"/>
  <c r="O103" i="6"/>
  <c r="N5" i="6"/>
  <c r="N6" i="6"/>
  <c r="N7" i="6"/>
  <c r="N8" i="6"/>
  <c r="N9"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O4" i="6"/>
  <c r="N4" i="6"/>
  <c r="B152" i="13"/>
  <c r="I10" i="9" l="1"/>
  <c r="P11" i="6"/>
  <c r="Q11" i="6" s="1"/>
  <c r="R11" i="6" s="1"/>
  <c r="I12" i="9"/>
  <c r="P10" i="6"/>
  <c r="Q10" i="6" s="1"/>
  <c r="R10" i="6" s="1"/>
  <c r="I11" i="9"/>
  <c r="P13" i="6"/>
  <c r="Q13" i="6" s="1"/>
  <c r="R13" i="6" s="1"/>
  <c r="AQ13" i="3"/>
  <c r="AN13" i="3"/>
  <c r="AR11" i="3"/>
  <c r="AS11" i="3" s="1"/>
  <c r="AR10" i="3"/>
  <c r="AS10" i="3" s="1"/>
  <c r="AR12" i="3"/>
  <c r="AS12" i="3" s="1"/>
  <c r="R26" i="7"/>
  <c r="P26" i="7"/>
  <c r="AQ12" i="3" s="1"/>
  <c r="R29" i="7"/>
  <c r="R28" i="7"/>
  <c r="R25" i="7"/>
  <c r="R24" i="7"/>
  <c r="R27" i="7"/>
  <c r="AE13" i="3"/>
  <c r="AF13" i="3" s="1"/>
  <c r="AV13" i="3" s="1"/>
  <c r="AT13" i="3"/>
  <c r="AU13" i="3" s="1"/>
  <c r="AK13" i="3"/>
  <c r="AL13" i="3" s="1"/>
  <c r="AX13" i="3" s="1"/>
  <c r="AH13" i="3"/>
  <c r="AI13" i="3" s="1"/>
  <c r="AW13" i="3" s="1"/>
  <c r="AD13" i="3"/>
  <c r="AG13" i="3"/>
  <c r="AJ13" i="3"/>
  <c r="AD12" i="3"/>
  <c r="AT12" i="3"/>
  <c r="AU12" i="3" s="1"/>
  <c r="AK12" i="3"/>
  <c r="AL12" i="3" s="1"/>
  <c r="AX12" i="3" s="1"/>
  <c r="AH12" i="3"/>
  <c r="AI12" i="3" s="1"/>
  <c r="AW12" i="3" s="1"/>
  <c r="AE12" i="3"/>
  <c r="AF12" i="3" s="1"/>
  <c r="AV12" i="3" s="1"/>
  <c r="AG12" i="3"/>
  <c r="AJ12" i="3"/>
  <c r="AE11" i="3"/>
  <c r="AF11" i="3" s="1"/>
  <c r="AV11" i="3" s="1"/>
  <c r="BM11" i="3"/>
  <c r="AK11" i="3"/>
  <c r="AL11" i="3" s="1"/>
  <c r="AX11" i="3" s="1"/>
  <c r="AT11" i="3"/>
  <c r="AU11" i="3" s="1"/>
  <c r="AY11" i="3" s="1"/>
  <c r="AH11" i="3"/>
  <c r="AI11" i="3" s="1"/>
  <c r="AW11" i="3" s="1"/>
  <c r="AD11" i="3"/>
  <c r="AJ11" i="3"/>
  <c r="AG11" i="3"/>
  <c r="AE10" i="3"/>
  <c r="AF10" i="3" s="1"/>
  <c r="AV10" i="3" s="1"/>
  <c r="AH10" i="3"/>
  <c r="AI10" i="3" s="1"/>
  <c r="AW10" i="3" s="1"/>
  <c r="AT10" i="3"/>
  <c r="AU10" i="3" s="1"/>
  <c r="AK10" i="3"/>
  <c r="AL10" i="3" s="1"/>
  <c r="AX10" i="3" s="1"/>
  <c r="AD10" i="3"/>
  <c r="AJ10" i="3"/>
  <c r="AG10" i="3"/>
  <c r="E143" i="10"/>
  <c r="E166" i="10"/>
  <c r="O9" i="5"/>
  <c r="C139" i="10"/>
  <c r="E136" i="10"/>
  <c r="D148" i="10"/>
  <c r="E119" i="10"/>
  <c r="D120" i="10"/>
  <c r="D131" i="10"/>
  <c r="F131" i="10"/>
  <c r="C120" i="10"/>
  <c r="C159" i="10"/>
  <c r="F121" i="10"/>
  <c r="C143" i="10"/>
  <c r="E159" i="10"/>
  <c r="E144" i="10"/>
  <c r="D157" i="10"/>
  <c r="E142" i="10"/>
  <c r="C141" i="10"/>
  <c r="A166" i="10"/>
  <c r="C144" i="10"/>
  <c r="D142" i="10"/>
  <c r="E154" i="10"/>
  <c r="D136" i="10"/>
  <c r="E150" i="10"/>
  <c r="C132" i="10"/>
  <c r="C121" i="10"/>
  <c r="A143" i="10"/>
  <c r="E148" i="10"/>
  <c r="F159" i="10"/>
  <c r="D132" i="10"/>
  <c r="F133" i="10"/>
  <c r="C166" i="10"/>
  <c r="F166" i="10"/>
  <c r="C154" i="10"/>
  <c r="C122" i="10"/>
  <c r="D163" i="10"/>
  <c r="A159" i="10"/>
  <c r="D152" i="10"/>
  <c r="E127" i="10"/>
  <c r="D134" i="10"/>
  <c r="E152" i="10"/>
  <c r="E118" i="10"/>
  <c r="D139" i="10"/>
  <c r="F151" i="10"/>
  <c r="E140" i="10"/>
  <c r="D135" i="10"/>
  <c r="C126" i="10"/>
  <c r="A132" i="10"/>
  <c r="E162" i="10"/>
  <c r="E132" i="10"/>
  <c r="D119" i="10"/>
  <c r="F127" i="10"/>
  <c r="C134" i="10"/>
  <c r="D130" i="10"/>
  <c r="E164" i="10"/>
  <c r="C118" i="10"/>
  <c r="E163" i="10"/>
  <c r="E160" i="10"/>
  <c r="C165" i="10"/>
  <c r="E157" i="10"/>
  <c r="E158" i="10"/>
  <c r="F156" i="10"/>
  <c r="A156" i="10"/>
  <c r="F138" i="10"/>
  <c r="A138" i="10"/>
  <c r="E125" i="10"/>
  <c r="A125" i="10"/>
  <c r="D155" i="10"/>
  <c r="A155" i="10"/>
  <c r="D124" i="10"/>
  <c r="F165" i="10"/>
  <c r="C129" i="10"/>
  <c r="C127" i="10"/>
  <c r="A127" i="10"/>
  <c r="F153" i="10"/>
  <c r="A153" i="10"/>
  <c r="F158" i="10"/>
  <c r="A158" i="10"/>
  <c r="F130" i="10"/>
  <c r="A130" i="10"/>
  <c r="C158" i="10"/>
  <c r="C155" i="10"/>
  <c r="E156" i="10"/>
  <c r="E123" i="10"/>
  <c r="C125" i="10"/>
  <c r="E151" i="10"/>
  <c r="A151" i="10"/>
  <c r="E141" i="10"/>
  <c r="A141" i="10"/>
  <c r="F152" i="10"/>
  <c r="A152" i="10"/>
  <c r="F118" i="10"/>
  <c r="A118" i="10"/>
  <c r="F161" i="10"/>
  <c r="A161" i="10"/>
  <c r="D125" i="10"/>
  <c r="C138" i="10"/>
  <c r="F128" i="10"/>
  <c r="A128" i="10"/>
  <c r="E138" i="10"/>
  <c r="D128" i="10"/>
  <c r="F122" i="10"/>
  <c r="A122" i="10"/>
  <c r="F135" i="10"/>
  <c r="A135" i="10"/>
  <c r="E137" i="10"/>
  <c r="A137" i="10"/>
  <c r="F147" i="10"/>
  <c r="A147" i="10"/>
  <c r="C124" i="10"/>
  <c r="F125" i="10"/>
  <c r="F164" i="10"/>
  <c r="A164" i="10"/>
  <c r="F155" i="10"/>
  <c r="A117" i="10"/>
  <c r="E117" i="10"/>
  <c r="D117" i="10"/>
  <c r="C117" i="10"/>
  <c r="C146" i="10"/>
  <c r="E129" i="10"/>
  <c r="C147" i="10"/>
  <c r="E128" i="10"/>
  <c r="F160" i="10"/>
  <c r="A160" i="10"/>
  <c r="F126" i="10"/>
  <c r="A126" i="10"/>
  <c r="F163" i="10"/>
  <c r="A163" i="10"/>
  <c r="D153" i="10"/>
  <c r="E126" i="10"/>
  <c r="C160" i="10"/>
  <c r="E155" i="10"/>
  <c r="D161" i="10"/>
  <c r="C161" i="10"/>
  <c r="F154" i="10"/>
  <c r="A154" i="10"/>
  <c r="F162" i="10"/>
  <c r="A162" i="10"/>
  <c r="D145" i="10"/>
  <c r="A145" i="10"/>
  <c r="F134" i="10"/>
  <c r="A134" i="10"/>
  <c r="D149" i="10"/>
  <c r="A149" i="10"/>
  <c r="D156" i="10"/>
  <c r="C137" i="10"/>
  <c r="D165" i="10"/>
  <c r="A165" i="10"/>
  <c r="E147" i="10"/>
  <c r="F146" i="10"/>
  <c r="A146" i="10"/>
  <c r="F140" i="10"/>
  <c r="A140" i="10"/>
  <c r="C156" i="10"/>
  <c r="F145" i="10"/>
  <c r="E153" i="10"/>
  <c r="F148" i="10"/>
  <c r="A148" i="10"/>
  <c r="F150" i="10"/>
  <c r="A150" i="10"/>
  <c r="F139" i="10"/>
  <c r="A139" i="10"/>
  <c r="E121" i="10"/>
  <c r="A121" i="10"/>
  <c r="F129" i="10"/>
  <c r="A129" i="10"/>
  <c r="F123" i="10"/>
  <c r="A123" i="10"/>
  <c r="F124" i="10"/>
  <c r="A124" i="10"/>
  <c r="C130" i="10"/>
  <c r="D137" i="10"/>
  <c r="C135" i="10"/>
  <c r="E146" i="10"/>
  <c r="E122" i="10"/>
  <c r="D164" i="10"/>
  <c r="D140" i="10"/>
  <c r="C150" i="10"/>
  <c r="F141" i="10"/>
  <c r="E149" i="10"/>
  <c r="D151" i="10"/>
  <c r="C153" i="10"/>
  <c r="F142" i="10"/>
  <c r="A142" i="10"/>
  <c r="F144" i="10"/>
  <c r="A144" i="10"/>
  <c r="F157" i="10"/>
  <c r="A157" i="10"/>
  <c r="E133" i="10"/>
  <c r="A133" i="10"/>
  <c r="C128" i="10"/>
  <c r="D133" i="10"/>
  <c r="C123" i="10"/>
  <c r="D162" i="10"/>
  <c r="D138" i="10"/>
  <c r="F137" i="10"/>
  <c r="E145" i="10"/>
  <c r="D147" i="10"/>
  <c r="C149" i="10"/>
  <c r="F136" i="10"/>
  <c r="A136" i="10"/>
  <c r="C119" i="10"/>
  <c r="A119" i="10"/>
  <c r="C131" i="10"/>
  <c r="A131" i="10"/>
  <c r="F120" i="10"/>
  <c r="A120" i="10"/>
  <c r="AD97" i="11" a="1"/>
  <c r="AD97" i="11" s="1"/>
  <c r="AC97" i="11"/>
  <c r="AB97" i="11" a="1"/>
  <c r="AB97" i="11" s="1"/>
  <c r="AD37" i="11" a="1"/>
  <c r="AD37" i="11" s="1"/>
  <c r="AC37" i="11"/>
  <c r="AB37" i="11" a="1"/>
  <c r="AB37" i="11" s="1"/>
  <c r="AC96" i="11"/>
  <c r="AB96" i="11" a="1"/>
  <c r="AB96" i="11" s="1"/>
  <c r="AD96" i="11" a="1"/>
  <c r="AD96" i="11" s="1"/>
  <c r="AD84" i="11" a="1"/>
  <c r="AD84" i="11" s="1"/>
  <c r="AC84" i="11"/>
  <c r="AB84" i="11" a="1"/>
  <c r="AB84" i="11" s="1"/>
  <c r="AC72" i="11"/>
  <c r="AD72" i="11" a="1"/>
  <c r="AD72" i="11" s="1"/>
  <c r="AB72" i="11" a="1"/>
  <c r="AB72" i="11" s="1"/>
  <c r="AC60" i="11"/>
  <c r="AB60" i="11" a="1"/>
  <c r="AB60" i="11" s="1"/>
  <c r="AD60" i="11" a="1"/>
  <c r="AD60" i="11" s="1"/>
  <c r="AD48" i="11" a="1"/>
  <c r="AD48" i="11" s="1"/>
  <c r="AC48" i="11"/>
  <c r="AB48" i="11" a="1"/>
  <c r="AB48" i="11" s="1"/>
  <c r="AB36" i="11" a="1"/>
  <c r="AB36" i="11" s="1"/>
  <c r="AD36" i="11" a="1"/>
  <c r="AD36" i="11" s="1"/>
  <c r="AC36" i="11"/>
  <c r="AD24" i="11" a="1"/>
  <c r="AD24" i="11" s="1"/>
  <c r="AC24" i="11"/>
  <c r="AB24" i="11" a="1"/>
  <c r="AB24" i="11" s="1"/>
  <c r="AB12" i="11" a="1"/>
  <c r="AB12" i="11" s="1"/>
  <c r="AD95" i="11" a="1"/>
  <c r="AD95" i="11" s="1"/>
  <c r="AC95" i="11"/>
  <c r="AB95" i="11" a="1"/>
  <c r="AB95" i="11" s="1"/>
  <c r="AB83" i="11" a="1"/>
  <c r="AB83" i="11" s="1"/>
  <c r="AD83" i="11" a="1"/>
  <c r="AD83" i="11" s="1"/>
  <c r="AC83" i="11"/>
  <c r="AD71" i="11" a="1"/>
  <c r="AD71" i="11" s="1"/>
  <c r="AB71" i="11" a="1"/>
  <c r="AB71" i="11" s="1"/>
  <c r="AC71" i="11"/>
  <c r="AB59" i="11" a="1"/>
  <c r="AB59" i="11" s="1"/>
  <c r="AD59" i="11" a="1"/>
  <c r="AD59" i="11" s="1"/>
  <c r="AC59" i="11"/>
  <c r="AC47" i="11"/>
  <c r="AD47" i="11" a="1"/>
  <c r="AD47" i="11" s="1"/>
  <c r="AB47" i="11" a="1"/>
  <c r="AB47" i="11" s="1"/>
  <c r="AD35" i="11" a="1"/>
  <c r="AD35" i="11" s="1"/>
  <c r="AC35" i="11"/>
  <c r="AB35" i="11" a="1"/>
  <c r="AB35" i="11" s="1"/>
  <c r="AB23" i="11" a="1"/>
  <c r="AB23" i="11" s="1"/>
  <c r="AD23" i="11" a="1"/>
  <c r="AD23" i="11" s="1"/>
  <c r="AC23" i="11"/>
  <c r="AB11" i="11" a="1"/>
  <c r="AB11" i="11" s="1"/>
  <c r="AD88" i="11" a="1"/>
  <c r="AD88" i="11" s="1"/>
  <c r="AC88" i="11"/>
  <c r="AB88" i="11" a="1"/>
  <c r="AB88" i="11" s="1"/>
  <c r="AC64" i="11"/>
  <c r="AD64" i="11" a="1"/>
  <c r="AD64" i="11" s="1"/>
  <c r="AB64" i="11" a="1"/>
  <c r="AB64" i="11" s="1"/>
  <c r="AC40" i="11"/>
  <c r="AD40" i="11" a="1"/>
  <c r="AD40" i="11" s="1"/>
  <c r="AB40" i="11" a="1"/>
  <c r="AB40" i="11" s="1"/>
  <c r="AD16" i="11" a="1"/>
  <c r="AD16" i="11" s="1"/>
  <c r="AC16" i="11"/>
  <c r="AB16" i="11" a="1"/>
  <c r="AB16" i="11" s="1"/>
  <c r="AB4" i="11" a="1"/>
  <c r="AB4" i="11" s="1"/>
  <c r="AD87" i="11" a="1"/>
  <c r="AD87" i="11" s="1"/>
  <c r="AB87" i="11" a="1"/>
  <c r="AB87" i="11" s="1"/>
  <c r="AC87" i="11"/>
  <c r="AB63" i="11" a="1"/>
  <c r="AB63" i="11" s="1"/>
  <c r="AD63" i="11" a="1"/>
  <c r="AD63" i="11" s="1"/>
  <c r="AC63" i="11"/>
  <c r="AC39" i="11"/>
  <c r="AD39" i="11" a="1"/>
  <c r="AD39" i="11" s="1"/>
  <c r="AB39" i="11" a="1"/>
  <c r="AB39" i="11" s="1"/>
  <c r="AD100" i="11" a="1"/>
  <c r="AD100" i="11" s="1"/>
  <c r="AC100" i="11"/>
  <c r="AB100" i="11" a="1"/>
  <c r="AB100" i="11" s="1"/>
  <c r="T76" i="11"/>
  <c r="AD76" i="11" a="1"/>
  <c r="AD76" i="11" s="1"/>
  <c r="AC76" i="11"/>
  <c r="AB76" i="11" a="1"/>
  <c r="AB76" i="11" s="1"/>
  <c r="AB28" i="11" a="1"/>
  <c r="AB28" i="11" s="1"/>
  <c r="AD28" i="11" a="1"/>
  <c r="AD28" i="11" s="1"/>
  <c r="AC28" i="11"/>
  <c r="AD75" i="11" a="1"/>
  <c r="AD75" i="11" s="1"/>
  <c r="AC75" i="11"/>
  <c r="AB75" i="11" a="1"/>
  <c r="AB75" i="11" s="1"/>
  <c r="AB51" i="11" a="1"/>
  <c r="AB51" i="11" s="1"/>
  <c r="AC51" i="11"/>
  <c r="AD51" i="11" a="1"/>
  <c r="AD51" i="11" s="1"/>
  <c r="AD27" i="11" a="1"/>
  <c r="AD27" i="11" s="1"/>
  <c r="AC27" i="11"/>
  <c r="AB27" i="11" a="1"/>
  <c r="AB27" i="11" s="1"/>
  <c r="AD86" i="11" a="1"/>
  <c r="AD86" i="11" s="1"/>
  <c r="AC86" i="11"/>
  <c r="AB86" i="11" a="1"/>
  <c r="AB86" i="11" s="1"/>
  <c r="AC26" i="11"/>
  <c r="AB26" i="11" a="1"/>
  <c r="AB26" i="11" s="1"/>
  <c r="AD26" i="11" a="1"/>
  <c r="AD26" i="11" s="1"/>
  <c r="AB85" i="11" a="1"/>
  <c r="AB85" i="11" s="1"/>
  <c r="AD85" i="11" a="1"/>
  <c r="AD85" i="11" s="1"/>
  <c r="AC85" i="11"/>
  <c r="AB13" i="11" a="1"/>
  <c r="AB13" i="11" s="1"/>
  <c r="AD58" i="11" a="1"/>
  <c r="AD58" i="11" s="1"/>
  <c r="AC58" i="11"/>
  <c r="AB58" i="11" a="1"/>
  <c r="AB58" i="11" s="1"/>
  <c r="AB10" i="11" a="1"/>
  <c r="AB10" i="11" s="1"/>
  <c r="AD93" i="11" a="1"/>
  <c r="AD93" i="11" s="1"/>
  <c r="AB93" i="11" a="1"/>
  <c r="AB93" i="11" s="1"/>
  <c r="AC93" i="11"/>
  <c r="AC81" i="11"/>
  <c r="AB81" i="11" a="1"/>
  <c r="AB81" i="11" s="1"/>
  <c r="AD81" i="11" a="1"/>
  <c r="AD81" i="11" s="1"/>
  <c r="AD69" i="11" a="1"/>
  <c r="AD69" i="11" s="1"/>
  <c r="AC69" i="11"/>
  <c r="AB69" i="11" a="1"/>
  <c r="AB69" i="11" s="1"/>
  <c r="AD57" i="11" a="1"/>
  <c r="AD57" i="11" s="1"/>
  <c r="AC57" i="11"/>
  <c r="AB57" i="11" a="1"/>
  <c r="AB57" i="11" s="1"/>
  <c r="AC45" i="11"/>
  <c r="AD45" i="11" a="1"/>
  <c r="AD45" i="11" s="1"/>
  <c r="AB45" i="11" a="1"/>
  <c r="AB45" i="11" s="1"/>
  <c r="AB33" i="11" a="1"/>
  <c r="AB33" i="11" s="1"/>
  <c r="AD33" i="11" a="1"/>
  <c r="AD33" i="11" s="1"/>
  <c r="AC33" i="11"/>
  <c r="AB21" i="11" a="1"/>
  <c r="AB21" i="11" s="1"/>
  <c r="AC21" i="11"/>
  <c r="AD21" i="11" a="1"/>
  <c r="AD21" i="11" s="1"/>
  <c r="AB9" i="11" a="1"/>
  <c r="AB9" i="11" s="1"/>
  <c r="AD52" i="11" a="1"/>
  <c r="AD52" i="11" s="1"/>
  <c r="AC52" i="11"/>
  <c r="AB52" i="11" a="1"/>
  <c r="AB52" i="11" s="1"/>
  <c r="AD99" i="11" a="1"/>
  <c r="AD99" i="11" s="1"/>
  <c r="AC99" i="11"/>
  <c r="AB99" i="11" a="1"/>
  <c r="AB99" i="11" s="1"/>
  <c r="AD15" i="11" a="1"/>
  <c r="AD15" i="11" s="1"/>
  <c r="AC15" i="11"/>
  <c r="AB15" i="11" a="1"/>
  <c r="AB15" i="11" s="1"/>
  <c r="AB98" i="11" a="1"/>
  <c r="AB98" i="11" s="1"/>
  <c r="AC98" i="11"/>
  <c r="AD98" i="11" a="1"/>
  <c r="AD98" i="11" s="1"/>
  <c r="AD74" i="11" a="1"/>
  <c r="AD74" i="11" s="1"/>
  <c r="AC74" i="11"/>
  <c r="AB74" i="11" a="1"/>
  <c r="AB74" i="11" s="1"/>
  <c r="AD14" i="11" a="1"/>
  <c r="AD14" i="11" s="1"/>
  <c r="AB14" i="11" a="1"/>
  <c r="AB14" i="11" s="1"/>
  <c r="AC14" i="11"/>
  <c r="AD49" i="11" a="1"/>
  <c r="AD49" i="11" s="1"/>
  <c r="AC49" i="11"/>
  <c r="AB49" i="11" a="1"/>
  <c r="AB49" i="11" s="1"/>
  <c r="AC94" i="11"/>
  <c r="AD94" i="11" a="1"/>
  <c r="AD94" i="11" s="1"/>
  <c r="AB94" i="11" a="1"/>
  <c r="AB94" i="11" s="1"/>
  <c r="AB70" i="11" a="1"/>
  <c r="AB70" i="11" s="1"/>
  <c r="AC70" i="11"/>
  <c r="AD70" i="11" a="1"/>
  <c r="AD70" i="11" s="1"/>
  <c r="AD46" i="11" a="1"/>
  <c r="AD46" i="11" s="1"/>
  <c r="AC46" i="11"/>
  <c r="AB46" i="11" a="1"/>
  <c r="AB46" i="11" s="1"/>
  <c r="AB22" i="11" a="1"/>
  <c r="AB22" i="11" s="1"/>
  <c r="AD22" i="11" a="1"/>
  <c r="AD22" i="11" s="1"/>
  <c r="AC22" i="11"/>
  <c r="AD92" i="11" a="1"/>
  <c r="AD92" i="11" s="1"/>
  <c r="AC92" i="11"/>
  <c r="AB92" i="11" a="1"/>
  <c r="AB92" i="11" s="1"/>
  <c r="AD80" i="11" a="1"/>
  <c r="AD80" i="11" s="1"/>
  <c r="AC80" i="11"/>
  <c r="AB80" i="11" a="1"/>
  <c r="AB80" i="11" s="1"/>
  <c r="AB68" i="11" a="1"/>
  <c r="AB68" i="11" s="1"/>
  <c r="AD68" i="11" a="1"/>
  <c r="AD68" i="11" s="1"/>
  <c r="AC68" i="11"/>
  <c r="AC56" i="11"/>
  <c r="AB56" i="11" a="1"/>
  <c r="AB56" i="11" s="1"/>
  <c r="AD56" i="11" a="1"/>
  <c r="AD56" i="11" s="1"/>
  <c r="AD44" i="11" a="1"/>
  <c r="AD44" i="11" s="1"/>
  <c r="AB44" i="11" a="1"/>
  <c r="AB44" i="11" s="1"/>
  <c r="AC44" i="11"/>
  <c r="AB32" i="11" a="1"/>
  <c r="AB32" i="11" s="1"/>
  <c r="AD32" i="11" a="1"/>
  <c r="AD32" i="11" s="1"/>
  <c r="AC32" i="11"/>
  <c r="AD20" i="11" a="1"/>
  <c r="AD20" i="11" s="1"/>
  <c r="AC20" i="11"/>
  <c r="AB20" i="11" a="1"/>
  <c r="AB20" i="11" s="1"/>
  <c r="AD50" i="11" a="1"/>
  <c r="AD50" i="11" s="1"/>
  <c r="AC50" i="11"/>
  <c r="AB50" i="11" a="1"/>
  <c r="AB50" i="11" s="1"/>
  <c r="AD73" i="11" a="1"/>
  <c r="AD73" i="11" s="1"/>
  <c r="AC73" i="11"/>
  <c r="AB73" i="11" a="1"/>
  <c r="AB73" i="11" s="1"/>
  <c r="AC82" i="11"/>
  <c r="AB82" i="11" a="1"/>
  <c r="AB82" i="11" s="1"/>
  <c r="AD82" i="11" a="1"/>
  <c r="AD82" i="11" s="1"/>
  <c r="AD34" i="11" a="1"/>
  <c r="AD34" i="11" s="1"/>
  <c r="AC34" i="11"/>
  <c r="AB34" i="11" a="1"/>
  <c r="AB34" i="11" s="1"/>
  <c r="AD103" i="11" a="1"/>
  <c r="AD103" i="11" s="1"/>
  <c r="AC103" i="11"/>
  <c r="AB103" i="11" a="1"/>
  <c r="AB103" i="11" s="1"/>
  <c r="AD91" i="11" a="1"/>
  <c r="AD91" i="11" s="1"/>
  <c r="AB91" i="11" a="1"/>
  <c r="AB91" i="11" s="1"/>
  <c r="AC91" i="11"/>
  <c r="AB79" i="11" a="1"/>
  <c r="AB79" i="11" s="1"/>
  <c r="AD79" i="11" a="1"/>
  <c r="AD79" i="11" s="1"/>
  <c r="AC79" i="11"/>
  <c r="AD67" i="11" a="1"/>
  <c r="AD67" i="11" s="1"/>
  <c r="AB67" i="11" a="1"/>
  <c r="AB67" i="11" s="1"/>
  <c r="AC67" i="11"/>
  <c r="AD55" i="11" a="1"/>
  <c r="AD55" i="11" s="1"/>
  <c r="AC55" i="11"/>
  <c r="AB55" i="11" a="1"/>
  <c r="AB55" i="11" s="1"/>
  <c r="AC43" i="11"/>
  <c r="AB43" i="11" a="1"/>
  <c r="AB43" i="11" s="1"/>
  <c r="AD43" i="11" a="1"/>
  <c r="AD43" i="11" s="1"/>
  <c r="AD31" i="11" a="1"/>
  <c r="AD31" i="11" s="1"/>
  <c r="AC31" i="11"/>
  <c r="AB31" i="11" a="1"/>
  <c r="AB31" i="11" s="1"/>
  <c r="AB19" i="11" a="1"/>
  <c r="AB19" i="11" s="1"/>
  <c r="AD19" i="11" a="1"/>
  <c r="AD19" i="11" s="1"/>
  <c r="AC19" i="11"/>
  <c r="AD38" i="11" a="1"/>
  <c r="AD38" i="11" s="1"/>
  <c r="AB38" i="11" a="1"/>
  <c r="AB38" i="11" s="1"/>
  <c r="AC38" i="11"/>
  <c r="AC25" i="11"/>
  <c r="AD25" i="11" a="1"/>
  <c r="AD25" i="11" s="1"/>
  <c r="AB25" i="11" a="1"/>
  <c r="AB25" i="11" s="1"/>
  <c r="AD102" i="11" a="1"/>
  <c r="AD102" i="11" s="1"/>
  <c r="AC102" i="11"/>
  <c r="AB102" i="11" a="1"/>
  <c r="AB102" i="11" s="1"/>
  <c r="AD90" i="11" a="1"/>
  <c r="AD90" i="11" s="1"/>
  <c r="AB90" i="11" a="1"/>
  <c r="AB90" i="11" s="1"/>
  <c r="AC90" i="11"/>
  <c r="AC78" i="11"/>
  <c r="AB78" i="11" a="1"/>
  <c r="AB78" i="11" s="1"/>
  <c r="AD78" i="11" a="1"/>
  <c r="AD78" i="11" s="1"/>
  <c r="AB66" i="11" a="1"/>
  <c r="AB66" i="11" s="1"/>
  <c r="AC66" i="11"/>
  <c r="AD66" i="11" a="1"/>
  <c r="AD66" i="11" s="1"/>
  <c r="AD54" i="11" a="1"/>
  <c r="AD54" i="11" s="1"/>
  <c r="AC54" i="11"/>
  <c r="AB54" i="11" a="1"/>
  <c r="AB54" i="11" s="1"/>
  <c r="AD42" i="11" a="1"/>
  <c r="AD42" i="11" s="1"/>
  <c r="AC42" i="11"/>
  <c r="AB42" i="11" a="1"/>
  <c r="AB42" i="11" s="1"/>
  <c r="AC30" i="11"/>
  <c r="AD30" i="11" a="1"/>
  <c r="AD30" i="11" s="1"/>
  <c r="AB30" i="11" a="1"/>
  <c r="AB30" i="11" s="1"/>
  <c r="AC18" i="11"/>
  <c r="AD18" i="11" a="1"/>
  <c r="AD18" i="11" s="1"/>
  <c r="AB18" i="11" a="1"/>
  <c r="AB18" i="11" s="1"/>
  <c r="AC62" i="11"/>
  <c r="AB62" i="11" a="1"/>
  <c r="AB62" i="11" s="1"/>
  <c r="AD62" i="11" a="1"/>
  <c r="AD62" i="11" s="1"/>
  <c r="AD61" i="11" a="1"/>
  <c r="AD61" i="11" s="1"/>
  <c r="AC61" i="11"/>
  <c r="AB61" i="11" a="1"/>
  <c r="AB61" i="11" s="1"/>
  <c r="Q13" i="11"/>
  <c r="AC101" i="11"/>
  <c r="AD101" i="11" a="1"/>
  <c r="AD101" i="11" s="1"/>
  <c r="AB101" i="11" a="1"/>
  <c r="AB101" i="11" s="1"/>
  <c r="AC89" i="11"/>
  <c r="AD89" i="11" a="1"/>
  <c r="AD89" i="11" s="1"/>
  <c r="AB89" i="11" a="1"/>
  <c r="AB89" i="11" s="1"/>
  <c r="AC77" i="11"/>
  <c r="AD77" i="11" a="1"/>
  <c r="AD77" i="11" s="1"/>
  <c r="AB77" i="11" a="1"/>
  <c r="AB77" i="11" s="1"/>
  <c r="AD65" i="11" a="1"/>
  <c r="AD65" i="11" s="1"/>
  <c r="AC65" i="11"/>
  <c r="AB65" i="11" a="1"/>
  <c r="AB65" i="11" s="1"/>
  <c r="AD53" i="11" a="1"/>
  <c r="AD53" i="11" s="1"/>
  <c r="AB53" i="11" a="1"/>
  <c r="AB53" i="11" s="1"/>
  <c r="AC53" i="11"/>
  <c r="AB41" i="11" a="1"/>
  <c r="AB41" i="11" s="1"/>
  <c r="AC41" i="11"/>
  <c r="AD41" i="11" a="1"/>
  <c r="AD41" i="11" s="1"/>
  <c r="AD29" i="11" a="1"/>
  <c r="AD29" i="11" s="1"/>
  <c r="AC29" i="11"/>
  <c r="AB29" i="11" a="1"/>
  <c r="AB29" i="11" s="1"/>
  <c r="AC17" i="11"/>
  <c r="AB17" i="11" a="1"/>
  <c r="AB17" i="11" s="1"/>
  <c r="AD17" i="11" a="1"/>
  <c r="AD17" i="11" s="1"/>
  <c r="BB43" i="3"/>
  <c r="BC43" i="3" s="1"/>
  <c r="BB54" i="3"/>
  <c r="BP54" i="3" s="1"/>
  <c r="BB101" i="3"/>
  <c r="BC101" i="3" s="1"/>
  <c r="BB89" i="3"/>
  <c r="BP89" i="3" s="1"/>
  <c r="BB77" i="3"/>
  <c r="BP77" i="3" s="1"/>
  <c r="BB65" i="3"/>
  <c r="BP65" i="3" s="1"/>
  <c r="BB53" i="3"/>
  <c r="BC53" i="3" s="1"/>
  <c r="BB41" i="3"/>
  <c r="BC41" i="3" s="1"/>
  <c r="BB29" i="3"/>
  <c r="BD29" i="3" s="1"/>
  <c r="BB17" i="3"/>
  <c r="BC17" i="3" s="1"/>
  <c r="BB100" i="3"/>
  <c r="BC100" i="3" s="1"/>
  <c r="BB88" i="3"/>
  <c r="BD88" i="3" s="1"/>
  <c r="BB76" i="3"/>
  <c r="BC76" i="3" s="1"/>
  <c r="BB64" i="3"/>
  <c r="BP64" i="3" s="1"/>
  <c r="BB52" i="3"/>
  <c r="BD52" i="3" s="1"/>
  <c r="BB40" i="3"/>
  <c r="BC40" i="3" s="1"/>
  <c r="BB28" i="3"/>
  <c r="BC28" i="3" s="1"/>
  <c r="BB16" i="3"/>
  <c r="BP16" i="3" s="1"/>
  <c r="BB44" i="3"/>
  <c r="BP44" i="3" s="1"/>
  <c r="BB103" i="3"/>
  <c r="BP103" i="3" s="1"/>
  <c r="BB55" i="3"/>
  <c r="BP55" i="3" s="1"/>
  <c r="BB102" i="3"/>
  <c r="BP102" i="3" s="1"/>
  <c r="BB18" i="3"/>
  <c r="BP18" i="3" s="1"/>
  <c r="BB87" i="3"/>
  <c r="BD87" i="3" s="1"/>
  <c r="BB63" i="3"/>
  <c r="BP63" i="3" s="1"/>
  <c r="BB51" i="3"/>
  <c r="BC51" i="3" s="1"/>
  <c r="BB27" i="3"/>
  <c r="BP27" i="3" s="1"/>
  <c r="BB98" i="3"/>
  <c r="BC98" i="3" s="1"/>
  <c r="BB86" i="3"/>
  <c r="BP86" i="3" s="1"/>
  <c r="BB74" i="3"/>
  <c r="BC74" i="3" s="1"/>
  <c r="BB62" i="3"/>
  <c r="BP62" i="3" s="1"/>
  <c r="BB50" i="3"/>
  <c r="BP50" i="3" s="1"/>
  <c r="BB38" i="3"/>
  <c r="BC38" i="3" s="1"/>
  <c r="BB26" i="3"/>
  <c r="BP26" i="3" s="1"/>
  <c r="BB14" i="3"/>
  <c r="BP14" i="3" s="1"/>
  <c r="BB33" i="3"/>
  <c r="BP33" i="3" s="1"/>
  <c r="BB92" i="3"/>
  <c r="BP92" i="3" s="1"/>
  <c r="BB32" i="3"/>
  <c r="BP32" i="3" s="1"/>
  <c r="BB68" i="3"/>
  <c r="BP68" i="3" s="1"/>
  <c r="BB79" i="3"/>
  <c r="BC79" i="3" s="1"/>
  <c r="BB19" i="3"/>
  <c r="BP19" i="3" s="1"/>
  <c r="BB78" i="3"/>
  <c r="BC78" i="3" s="1"/>
  <c r="BB30" i="3"/>
  <c r="BP30" i="3" s="1"/>
  <c r="BB99" i="3"/>
  <c r="BP99" i="3" s="1"/>
  <c r="BB39" i="3"/>
  <c r="BD39" i="3" s="1"/>
  <c r="BB85" i="3"/>
  <c r="BD85" i="3" s="1"/>
  <c r="BB25" i="3"/>
  <c r="BP25" i="3" s="1"/>
  <c r="BB96" i="3"/>
  <c r="BC96" i="3" s="1"/>
  <c r="BB84" i="3"/>
  <c r="BP84" i="3" s="1"/>
  <c r="BB72" i="3"/>
  <c r="BP72" i="3" s="1"/>
  <c r="BB60" i="3"/>
  <c r="BD60" i="3" s="1"/>
  <c r="BB48" i="3"/>
  <c r="BP48" i="3" s="1"/>
  <c r="BB36" i="3"/>
  <c r="BP36" i="3" s="1"/>
  <c r="BB24" i="3"/>
  <c r="BP24" i="3" s="1"/>
  <c r="BB81" i="3"/>
  <c r="BP81" i="3" s="1"/>
  <c r="BB56" i="3"/>
  <c r="BP56" i="3" s="1"/>
  <c r="BB91" i="3"/>
  <c r="BP91" i="3" s="1"/>
  <c r="BB31" i="3"/>
  <c r="BP31" i="3" s="1"/>
  <c r="BB90" i="3"/>
  <c r="BC90" i="3" s="1"/>
  <c r="BB42" i="3"/>
  <c r="BP42" i="3" s="1"/>
  <c r="BB75" i="3"/>
  <c r="BP75" i="3" s="1"/>
  <c r="BB15" i="3"/>
  <c r="BP15" i="3" s="1"/>
  <c r="BB73" i="3"/>
  <c r="BD73" i="3" s="1"/>
  <c r="BB37" i="3"/>
  <c r="BP37" i="3" s="1"/>
  <c r="BB95" i="3"/>
  <c r="BD95" i="3" s="1"/>
  <c r="BB83" i="3"/>
  <c r="BP83" i="3" s="1"/>
  <c r="BB71" i="3"/>
  <c r="BP71" i="3" s="1"/>
  <c r="BB59" i="3"/>
  <c r="BP59" i="3" s="1"/>
  <c r="BB47" i="3"/>
  <c r="BP47" i="3" s="1"/>
  <c r="BB35" i="3"/>
  <c r="BP35" i="3" s="1"/>
  <c r="BB23" i="3"/>
  <c r="BC23" i="3" s="1"/>
  <c r="BB93" i="3"/>
  <c r="BP93" i="3" s="1"/>
  <c r="BB69" i="3"/>
  <c r="BP69" i="3" s="1"/>
  <c r="BB57" i="3"/>
  <c r="BD57" i="3" s="1"/>
  <c r="BB45" i="3"/>
  <c r="BP45" i="3" s="1"/>
  <c r="BB21" i="3"/>
  <c r="BC21" i="3" s="1"/>
  <c r="BB80" i="3"/>
  <c r="BP80" i="3" s="1"/>
  <c r="BB20" i="3"/>
  <c r="BP20" i="3" s="1"/>
  <c r="BB67" i="3"/>
  <c r="BP67" i="3" s="1"/>
  <c r="BB66" i="3"/>
  <c r="BP66" i="3" s="1"/>
  <c r="BB97" i="3"/>
  <c r="BP97" i="3" s="1"/>
  <c r="BB61" i="3"/>
  <c r="BP61" i="3" s="1"/>
  <c r="BB49" i="3"/>
  <c r="BP49" i="3" s="1"/>
  <c r="BB94" i="3"/>
  <c r="BC94" i="3" s="1"/>
  <c r="BB82" i="3"/>
  <c r="BP82" i="3" s="1"/>
  <c r="BB70" i="3"/>
  <c r="BC70" i="3" s="1"/>
  <c r="BB58" i="3"/>
  <c r="BP58" i="3" s="1"/>
  <c r="BB46" i="3"/>
  <c r="BP46" i="3" s="1"/>
  <c r="BB34" i="3"/>
  <c r="BC34" i="3" s="1"/>
  <c r="BB22" i="3"/>
  <c r="BC22" i="3" s="1"/>
  <c r="O7" i="5"/>
  <c r="O4" i="5"/>
  <c r="O8" i="5"/>
  <c r="AA92" i="11"/>
  <c r="Z92" i="11"/>
  <c r="AA80" i="11"/>
  <c r="Z80" i="11"/>
  <c r="AA68" i="11"/>
  <c r="Z68" i="11"/>
  <c r="AA56" i="11"/>
  <c r="Z56" i="11"/>
  <c r="AA44" i="11"/>
  <c r="Z44" i="11"/>
  <c r="AA32" i="11"/>
  <c r="Z32" i="11"/>
  <c r="AA20" i="11"/>
  <c r="Z20" i="11"/>
  <c r="AA8" i="11"/>
  <c r="Z8" i="11"/>
  <c r="AA103" i="11"/>
  <c r="Z103" i="11"/>
  <c r="AA91" i="11"/>
  <c r="Z91" i="11"/>
  <c r="AA79" i="11"/>
  <c r="Z79" i="11"/>
  <c r="AA67" i="11"/>
  <c r="Z67" i="11"/>
  <c r="AA55" i="11"/>
  <c r="Z55" i="11"/>
  <c r="AA43" i="11"/>
  <c r="Z43" i="11"/>
  <c r="AA31" i="11"/>
  <c r="Z31" i="11"/>
  <c r="AA19" i="11"/>
  <c r="Z19" i="11"/>
  <c r="AA7" i="11"/>
  <c r="Z7" i="11"/>
  <c r="AA102" i="11"/>
  <c r="Z102" i="11"/>
  <c r="AA90" i="11"/>
  <c r="Z90" i="11"/>
  <c r="Z78" i="11"/>
  <c r="AA78" i="11"/>
  <c r="AA66" i="11"/>
  <c r="Z66" i="11"/>
  <c r="AA54" i="11"/>
  <c r="Z54" i="11"/>
  <c r="AA42" i="11"/>
  <c r="Z42" i="11"/>
  <c r="AA30" i="11"/>
  <c r="Z30" i="11"/>
  <c r="AA18" i="11"/>
  <c r="Z18" i="11"/>
  <c r="AA6" i="11"/>
  <c r="Z6" i="11"/>
  <c r="Z101" i="11"/>
  <c r="AA101" i="11"/>
  <c r="AA89" i="11"/>
  <c r="Z89" i="11"/>
  <c r="AA77" i="11"/>
  <c r="Z77" i="11"/>
  <c r="AA65" i="11"/>
  <c r="Z65" i="11"/>
  <c r="AA53" i="11"/>
  <c r="Z53" i="11"/>
  <c r="AA41" i="11"/>
  <c r="Z41" i="11"/>
  <c r="Z29" i="11"/>
  <c r="AA29" i="11"/>
  <c r="AA17" i="11"/>
  <c r="Z17" i="11"/>
  <c r="AA5" i="11"/>
  <c r="Z5" i="11"/>
  <c r="AA93" i="11"/>
  <c r="Z93" i="11"/>
  <c r="AA69" i="11"/>
  <c r="Z69" i="11"/>
  <c r="AA45" i="11"/>
  <c r="Z45" i="11"/>
  <c r="AA21" i="11"/>
  <c r="Z21" i="11"/>
  <c r="AA100" i="11"/>
  <c r="Z100" i="11"/>
  <c r="AA88" i="11"/>
  <c r="Z88" i="11"/>
  <c r="AA76" i="11"/>
  <c r="Z76" i="11"/>
  <c r="AA64" i="11"/>
  <c r="Z64" i="11"/>
  <c r="Z52" i="11"/>
  <c r="AA52" i="11"/>
  <c r="AA40" i="11"/>
  <c r="Z40" i="11"/>
  <c r="AA28" i="11"/>
  <c r="Z28" i="11"/>
  <c r="AA16" i="11"/>
  <c r="Z16" i="11"/>
  <c r="AA99" i="11"/>
  <c r="Z99" i="11"/>
  <c r="Z87" i="11"/>
  <c r="AA87" i="11"/>
  <c r="Z75" i="11"/>
  <c r="AA75" i="11"/>
  <c r="AA63" i="11"/>
  <c r="Z63" i="11"/>
  <c r="AA51" i="11"/>
  <c r="Z51" i="11"/>
  <c r="AA39" i="11"/>
  <c r="Z39" i="11"/>
  <c r="AA27" i="11"/>
  <c r="Z27" i="11"/>
  <c r="AA15" i="11"/>
  <c r="Z15" i="11"/>
  <c r="Z98" i="11"/>
  <c r="AA98" i="11"/>
  <c r="AA86" i="11"/>
  <c r="Z86" i="11"/>
  <c r="AA74" i="11"/>
  <c r="Z74" i="11"/>
  <c r="AA62" i="11"/>
  <c r="Z62" i="11"/>
  <c r="AA50" i="11"/>
  <c r="Z50" i="11"/>
  <c r="Z38" i="11"/>
  <c r="AA38" i="11"/>
  <c r="Z26" i="11"/>
  <c r="AA26" i="11"/>
  <c r="AA14" i="11"/>
  <c r="Z14" i="11"/>
  <c r="AA97" i="11"/>
  <c r="Z97" i="11"/>
  <c r="AA85" i="11"/>
  <c r="Z85" i="11"/>
  <c r="AA73" i="11"/>
  <c r="Z73" i="11"/>
  <c r="Z61" i="11"/>
  <c r="AA61" i="11"/>
  <c r="Z49" i="11"/>
  <c r="AA49" i="11"/>
  <c r="AA37" i="11"/>
  <c r="Z37" i="11"/>
  <c r="AA25" i="11"/>
  <c r="Z25" i="11"/>
  <c r="AA13" i="11"/>
  <c r="Z13" i="11"/>
  <c r="Z81" i="11"/>
  <c r="AA81" i="11"/>
  <c r="AA57" i="11"/>
  <c r="Z57" i="11"/>
  <c r="AA33" i="11"/>
  <c r="Z33" i="11"/>
  <c r="AA9" i="11"/>
  <c r="Z9" i="11"/>
  <c r="O5" i="5"/>
  <c r="AA96" i="11"/>
  <c r="Z96" i="11"/>
  <c r="Z84" i="11"/>
  <c r="AA84" i="11"/>
  <c r="AA72" i="11"/>
  <c r="Z72" i="11"/>
  <c r="AA60" i="11"/>
  <c r="Z60" i="11"/>
  <c r="AA48" i="11"/>
  <c r="Z48" i="11"/>
  <c r="AA36" i="11"/>
  <c r="Z36" i="11"/>
  <c r="AA24" i="11"/>
  <c r="Z24" i="11"/>
  <c r="Z12" i="11"/>
  <c r="AA12" i="11"/>
  <c r="AA95" i="11"/>
  <c r="Z95" i="11"/>
  <c r="AA83" i="11"/>
  <c r="Z83" i="11"/>
  <c r="AA71" i="11"/>
  <c r="Z71" i="11"/>
  <c r="AA59" i="11"/>
  <c r="Z59" i="11"/>
  <c r="AA47" i="11"/>
  <c r="Z47" i="11"/>
  <c r="Z35" i="11"/>
  <c r="AA35" i="11"/>
  <c r="AA23" i="11"/>
  <c r="Z23" i="11"/>
  <c r="AA11" i="11"/>
  <c r="Z11" i="11"/>
  <c r="AA94" i="11"/>
  <c r="Z94" i="11"/>
  <c r="AA82" i="11"/>
  <c r="Z82" i="11"/>
  <c r="AA70" i="11"/>
  <c r="Z70" i="11"/>
  <c r="AA58" i="11"/>
  <c r="Z58" i="11"/>
  <c r="AA46" i="11"/>
  <c r="Z46" i="11"/>
  <c r="AA34" i="11"/>
  <c r="Z34" i="11"/>
  <c r="AA22" i="11"/>
  <c r="Z22" i="11"/>
  <c r="AA10" i="11"/>
  <c r="Z10" i="11"/>
  <c r="O6" i="5"/>
  <c r="AA4" i="11"/>
  <c r="Z4" i="11"/>
  <c r="B100" i="5"/>
  <c r="B16" i="5"/>
  <c r="B87" i="5"/>
  <c r="B31" i="5"/>
  <c r="B83" i="5"/>
  <c r="B23" i="5"/>
  <c r="B64" i="5"/>
  <c r="B28" i="5"/>
  <c r="B96" i="5"/>
  <c r="B55" i="5"/>
  <c r="B35" i="5"/>
  <c r="B7" i="5"/>
  <c r="B62" i="5"/>
  <c r="B14" i="5"/>
  <c r="B38" i="5"/>
  <c r="B6" i="5"/>
  <c r="B103" i="5"/>
  <c r="B98" i="5"/>
  <c r="B46" i="5"/>
  <c r="B22" i="5"/>
  <c r="B95" i="5"/>
  <c r="B79" i="5"/>
  <c r="B71" i="5"/>
  <c r="B59" i="5"/>
  <c r="B47" i="5"/>
  <c r="B19" i="5"/>
  <c r="B81" i="5"/>
  <c r="B41" i="5"/>
  <c r="B33" i="5"/>
  <c r="B29" i="5"/>
  <c r="B9" i="5"/>
  <c r="B52" i="5"/>
  <c r="B48" i="5"/>
  <c r="B40" i="5"/>
  <c r="AG4" i="3"/>
  <c r="B51" i="5"/>
  <c r="B39" i="5"/>
  <c r="B50" i="5"/>
  <c r="B93" i="5"/>
  <c r="B77" i="5"/>
  <c r="B5" i="5"/>
  <c r="P65" i="11"/>
  <c r="Y65" i="11"/>
  <c r="O5" i="11"/>
  <c r="Y5" i="11"/>
  <c r="U100" i="11"/>
  <c r="Y100" i="11"/>
  <c r="U88" i="11"/>
  <c r="Y88" i="11"/>
  <c r="U76" i="11"/>
  <c r="Y76" i="11"/>
  <c r="U64" i="11"/>
  <c r="Y64" i="11"/>
  <c r="U52" i="11"/>
  <c r="Y52" i="11"/>
  <c r="U40" i="11"/>
  <c r="Y40" i="11"/>
  <c r="U28" i="11"/>
  <c r="Y28" i="11"/>
  <c r="U16" i="11"/>
  <c r="Y16" i="11"/>
  <c r="O80" i="11"/>
  <c r="Y80" i="11"/>
  <c r="O56" i="11"/>
  <c r="Y56" i="11"/>
  <c r="O32" i="11"/>
  <c r="Y32" i="11"/>
  <c r="O8" i="11"/>
  <c r="Y8" i="11"/>
  <c r="V103" i="11"/>
  <c r="Y103" i="11"/>
  <c r="V79" i="11"/>
  <c r="Y79" i="11"/>
  <c r="V55" i="11"/>
  <c r="Y55" i="11"/>
  <c r="V7" i="11"/>
  <c r="Y7" i="11"/>
  <c r="V102" i="11"/>
  <c r="Y102" i="11"/>
  <c r="V78" i="11"/>
  <c r="Y78" i="11"/>
  <c r="V54" i="11"/>
  <c r="Y54" i="11"/>
  <c r="V30" i="11"/>
  <c r="Y30" i="11"/>
  <c r="V18" i="11"/>
  <c r="Y18" i="11"/>
  <c r="P41" i="11"/>
  <c r="Y41" i="11"/>
  <c r="L99" i="11"/>
  <c r="Y99" i="11"/>
  <c r="L87" i="11"/>
  <c r="Y87" i="11"/>
  <c r="T75" i="11"/>
  <c r="Y75" i="11"/>
  <c r="L63" i="11"/>
  <c r="Y63" i="11"/>
  <c r="L51" i="11"/>
  <c r="Y51" i="11"/>
  <c r="N39" i="11"/>
  <c r="Y39" i="11"/>
  <c r="L27" i="11"/>
  <c r="Y27" i="11"/>
  <c r="U15" i="11"/>
  <c r="Y15" i="11"/>
  <c r="U93" i="11"/>
  <c r="Y93" i="11"/>
  <c r="U81" i="11"/>
  <c r="Y81" i="11"/>
  <c r="U69" i="11"/>
  <c r="Y69" i="11"/>
  <c r="U57" i="11"/>
  <c r="Y57" i="11"/>
  <c r="U45" i="11"/>
  <c r="Y45" i="11"/>
  <c r="U33" i="11"/>
  <c r="Y33" i="11"/>
  <c r="U21" i="11"/>
  <c r="Y21" i="11"/>
  <c r="O9" i="11"/>
  <c r="Y9" i="11"/>
  <c r="O92" i="11"/>
  <c r="Y92" i="11"/>
  <c r="O68" i="11"/>
  <c r="Y68" i="11"/>
  <c r="O44" i="11"/>
  <c r="Y44" i="11"/>
  <c r="O20" i="11"/>
  <c r="Y20" i="11"/>
  <c r="V91" i="11"/>
  <c r="Y91" i="11"/>
  <c r="V67" i="11"/>
  <c r="Y67" i="11"/>
  <c r="V43" i="11"/>
  <c r="Y43" i="11"/>
  <c r="V31" i="11"/>
  <c r="Y31" i="11"/>
  <c r="V19" i="11"/>
  <c r="Y19" i="11"/>
  <c r="V90" i="11"/>
  <c r="Y90" i="11"/>
  <c r="V66" i="11"/>
  <c r="Y66" i="11"/>
  <c r="V42" i="11"/>
  <c r="Y42" i="11"/>
  <c r="V6" i="11"/>
  <c r="Y6" i="11"/>
  <c r="U98" i="11"/>
  <c r="Y98" i="11"/>
  <c r="U86" i="11"/>
  <c r="Y86" i="11"/>
  <c r="U74" i="11"/>
  <c r="Y74" i="11"/>
  <c r="U62" i="11"/>
  <c r="Y62" i="11"/>
  <c r="U50" i="11"/>
  <c r="Y50" i="11"/>
  <c r="U38" i="11"/>
  <c r="Y38" i="11"/>
  <c r="U26" i="11"/>
  <c r="Y26" i="11"/>
  <c r="U14" i="11"/>
  <c r="Y14" i="11"/>
  <c r="P101" i="11"/>
  <c r="Y101" i="11"/>
  <c r="P53" i="11"/>
  <c r="Y53" i="11"/>
  <c r="P17" i="11"/>
  <c r="Y17" i="11"/>
  <c r="P97" i="11"/>
  <c r="Y97" i="11"/>
  <c r="P85" i="11"/>
  <c r="Y85" i="11"/>
  <c r="P73" i="11"/>
  <c r="Y73" i="11"/>
  <c r="P61" i="11"/>
  <c r="Y61" i="11"/>
  <c r="P49" i="11"/>
  <c r="Y49" i="11"/>
  <c r="P37" i="11"/>
  <c r="Y37" i="11"/>
  <c r="P25" i="11"/>
  <c r="Y25" i="11"/>
  <c r="Y13" i="11"/>
  <c r="P89" i="11"/>
  <c r="Y89" i="11"/>
  <c r="P96" i="11"/>
  <c r="Y96" i="11"/>
  <c r="P84" i="11"/>
  <c r="Y84" i="11"/>
  <c r="P72" i="11"/>
  <c r="Y72" i="11"/>
  <c r="P60" i="11"/>
  <c r="Y60" i="11"/>
  <c r="P48" i="11"/>
  <c r="Y48" i="11"/>
  <c r="P36" i="11"/>
  <c r="Y36" i="11"/>
  <c r="P24" i="11"/>
  <c r="Y24" i="11"/>
  <c r="Y12" i="11"/>
  <c r="P77" i="11"/>
  <c r="Y77" i="11"/>
  <c r="P29" i="11"/>
  <c r="Y29" i="11"/>
  <c r="V95" i="11"/>
  <c r="Y95" i="11"/>
  <c r="V83" i="11"/>
  <c r="Y83" i="11"/>
  <c r="V71" i="11"/>
  <c r="Y71" i="11"/>
  <c r="V59" i="11"/>
  <c r="Y59" i="11"/>
  <c r="V47" i="11"/>
  <c r="Y47" i="11"/>
  <c r="V35" i="11"/>
  <c r="Y35" i="11"/>
  <c r="V23" i="11"/>
  <c r="Y23" i="11"/>
  <c r="V11" i="11"/>
  <c r="Y11" i="11"/>
  <c r="U94" i="11"/>
  <c r="Y94" i="11"/>
  <c r="U82" i="11"/>
  <c r="Y82" i="11"/>
  <c r="U70" i="11"/>
  <c r="Y70" i="11"/>
  <c r="U58" i="11"/>
  <c r="Y58" i="11"/>
  <c r="U46" i="11"/>
  <c r="Y46" i="11"/>
  <c r="U34" i="11"/>
  <c r="Y34" i="11"/>
  <c r="U22" i="11"/>
  <c r="Y22" i="11"/>
  <c r="O10" i="11"/>
  <c r="Y10" i="11"/>
  <c r="V4" i="11"/>
  <c r="Y4" i="11"/>
  <c r="L86" i="11"/>
  <c r="P14" i="11"/>
  <c r="G79" i="11"/>
  <c r="K80" i="11"/>
  <c r="T93" i="11"/>
  <c r="T55" i="11"/>
  <c r="U97" i="11"/>
  <c r="T21" i="11"/>
  <c r="Q31" i="11"/>
  <c r="L33" i="11"/>
  <c r="T56" i="11"/>
  <c r="U49" i="11"/>
  <c r="L65" i="11"/>
  <c r="U25" i="11"/>
  <c r="T69" i="11"/>
  <c r="U73" i="11"/>
  <c r="H89" i="11"/>
  <c r="E29" i="11"/>
  <c r="T77" i="11"/>
  <c r="T52" i="11"/>
  <c r="Q54" i="11"/>
  <c r="V50" i="11"/>
  <c r="V9" i="11"/>
  <c r="T53" i="11"/>
  <c r="L64" i="11"/>
  <c r="O28" i="11"/>
  <c r="P51" i="11"/>
  <c r="P15" i="11"/>
  <c r="O64" i="11"/>
  <c r="O4" i="11"/>
  <c r="T94" i="11"/>
  <c r="U60" i="11"/>
  <c r="L58" i="11"/>
  <c r="E6" i="10"/>
  <c r="R97" i="6"/>
  <c r="P100" i="11"/>
  <c r="L22" i="11"/>
  <c r="R87" i="6"/>
  <c r="P99" i="11"/>
  <c r="R49" i="6"/>
  <c r="O94" i="11"/>
  <c r="P63" i="11"/>
  <c r="V98" i="11"/>
  <c r="R39" i="6"/>
  <c r="O93" i="11"/>
  <c r="P62" i="11"/>
  <c r="V58" i="11"/>
  <c r="O88" i="11"/>
  <c r="P52" i="11"/>
  <c r="V57" i="11"/>
  <c r="N34" i="11"/>
  <c r="O35" i="11"/>
  <c r="V10" i="11"/>
  <c r="M8" i="10"/>
  <c r="S8" i="10" s="1"/>
  <c r="O34" i="11"/>
  <c r="O33" i="11"/>
  <c r="S42" i="4"/>
  <c r="S32" i="4"/>
  <c r="O59" i="11"/>
  <c r="C6" i="10"/>
  <c r="S30" i="4"/>
  <c r="R85" i="6"/>
  <c r="R37" i="6"/>
  <c r="O84" i="11"/>
  <c r="O58" i="11"/>
  <c r="U96" i="11"/>
  <c r="U48" i="11"/>
  <c r="V94" i="11"/>
  <c r="V46" i="11"/>
  <c r="S91" i="4"/>
  <c r="O83" i="11"/>
  <c r="O57" i="11"/>
  <c r="O24" i="11"/>
  <c r="P98" i="11"/>
  <c r="P50" i="11"/>
  <c r="U95" i="11"/>
  <c r="U47" i="11"/>
  <c r="V93" i="11"/>
  <c r="V45" i="11"/>
  <c r="D6" i="10"/>
  <c r="O82" i="11"/>
  <c r="O52" i="11"/>
  <c r="O23" i="11"/>
  <c r="P88" i="11"/>
  <c r="P40" i="11"/>
  <c r="U85" i="11"/>
  <c r="U37" i="11"/>
  <c r="V86" i="11"/>
  <c r="V38" i="11"/>
  <c r="U59" i="11"/>
  <c r="R73" i="6"/>
  <c r="R25" i="6"/>
  <c r="O81" i="11"/>
  <c r="O48" i="11"/>
  <c r="O22" i="11"/>
  <c r="P87" i="11"/>
  <c r="P39" i="11"/>
  <c r="U84" i="11"/>
  <c r="U36" i="11"/>
  <c r="V82" i="11"/>
  <c r="V34" i="11"/>
  <c r="O60" i="11"/>
  <c r="T59" i="11"/>
  <c r="R15" i="6"/>
  <c r="O76" i="11"/>
  <c r="O47" i="11"/>
  <c r="O21" i="11"/>
  <c r="P86" i="11"/>
  <c r="P38" i="11"/>
  <c r="U83" i="11"/>
  <c r="U35" i="11"/>
  <c r="V81" i="11"/>
  <c r="V33" i="11"/>
  <c r="S68" i="4"/>
  <c r="O72" i="11"/>
  <c r="O46" i="11"/>
  <c r="O16" i="11"/>
  <c r="P76" i="11"/>
  <c r="P28" i="11"/>
  <c r="V74" i="11"/>
  <c r="V26" i="11"/>
  <c r="S66" i="4"/>
  <c r="R61" i="6"/>
  <c r="O100" i="11"/>
  <c r="O71" i="11"/>
  <c r="O45" i="11"/>
  <c r="O12" i="11"/>
  <c r="P75" i="11"/>
  <c r="P27" i="11"/>
  <c r="U72" i="11"/>
  <c r="U24" i="11"/>
  <c r="V70" i="11"/>
  <c r="V22" i="11"/>
  <c r="G23" i="11"/>
  <c r="S56" i="4"/>
  <c r="R51" i="6"/>
  <c r="O96" i="11"/>
  <c r="O70" i="11"/>
  <c r="O40" i="11"/>
  <c r="O11" i="11"/>
  <c r="P74" i="11"/>
  <c r="P26" i="11"/>
  <c r="U71" i="11"/>
  <c r="U23" i="11"/>
  <c r="V69" i="11"/>
  <c r="V21" i="11"/>
  <c r="S35" i="11"/>
  <c r="S54" i="4"/>
  <c r="R98" i="6"/>
  <c r="R50" i="6"/>
  <c r="O95" i="11"/>
  <c r="O69" i="11"/>
  <c r="O36" i="11"/>
  <c r="P64" i="11"/>
  <c r="P16" i="11"/>
  <c r="U61" i="11"/>
  <c r="V62" i="11"/>
  <c r="V14" i="11"/>
  <c r="S87" i="4"/>
  <c r="R94" i="6"/>
  <c r="R82" i="6"/>
  <c r="R70" i="6"/>
  <c r="R58" i="6"/>
  <c r="R46" i="6"/>
  <c r="R34" i="6"/>
  <c r="R22" i="6"/>
  <c r="O103" i="11"/>
  <c r="O91" i="11"/>
  <c r="O79" i="11"/>
  <c r="O67" i="11"/>
  <c r="O55" i="11"/>
  <c r="O43" i="11"/>
  <c r="O31" i="11"/>
  <c r="O19" i="11"/>
  <c r="O7" i="11"/>
  <c r="P95" i="11"/>
  <c r="P83" i="11"/>
  <c r="P71" i="11"/>
  <c r="P59" i="11"/>
  <c r="P47" i="11"/>
  <c r="P35" i="11"/>
  <c r="P23" i="11"/>
  <c r="U92" i="11"/>
  <c r="U80" i="11"/>
  <c r="U68" i="11"/>
  <c r="U56" i="11"/>
  <c r="U44" i="11"/>
  <c r="U32" i="11"/>
  <c r="U20" i="11"/>
  <c r="V101" i="11"/>
  <c r="V89" i="11"/>
  <c r="V77" i="11"/>
  <c r="V65" i="11"/>
  <c r="V53" i="11"/>
  <c r="V41" i="11"/>
  <c r="V29" i="11"/>
  <c r="V17" i="11"/>
  <c r="V5" i="11"/>
  <c r="Q32" i="11"/>
  <c r="Q67" i="11"/>
  <c r="S98" i="4"/>
  <c r="R93" i="6"/>
  <c r="R81" i="6"/>
  <c r="R69" i="6"/>
  <c r="R57" i="6"/>
  <c r="R45" i="6"/>
  <c r="R33" i="6"/>
  <c r="R21" i="6"/>
  <c r="O102" i="11"/>
  <c r="O90" i="11"/>
  <c r="O78" i="11"/>
  <c r="O66" i="11"/>
  <c r="O54" i="11"/>
  <c r="O42" i="11"/>
  <c r="O30" i="11"/>
  <c r="O18" i="11"/>
  <c r="O6" i="11"/>
  <c r="P94" i="11"/>
  <c r="P82" i="11"/>
  <c r="P70" i="11"/>
  <c r="P58" i="11"/>
  <c r="P46" i="11"/>
  <c r="P34" i="11"/>
  <c r="P22" i="11"/>
  <c r="U103" i="11"/>
  <c r="U91" i="11"/>
  <c r="U79" i="11"/>
  <c r="U67" i="11"/>
  <c r="U55" i="11"/>
  <c r="U43" i="11"/>
  <c r="U31" i="11"/>
  <c r="U19" i="11"/>
  <c r="V100" i="11"/>
  <c r="V88" i="11"/>
  <c r="V76" i="11"/>
  <c r="V64" i="11"/>
  <c r="V52" i="11"/>
  <c r="V40" i="11"/>
  <c r="V28" i="11"/>
  <c r="V16" i="11"/>
  <c r="S97" i="4"/>
  <c r="S85" i="4"/>
  <c r="S37" i="4"/>
  <c r="S25" i="4"/>
  <c r="R92" i="6"/>
  <c r="R80" i="6"/>
  <c r="R68" i="6"/>
  <c r="R56" i="6"/>
  <c r="R44" i="6"/>
  <c r="R32" i="6"/>
  <c r="R20" i="6"/>
  <c r="O101" i="11"/>
  <c r="O89" i="11"/>
  <c r="O77" i="11"/>
  <c r="O65" i="11"/>
  <c r="O53" i="11"/>
  <c r="O41" i="11"/>
  <c r="O29" i="11"/>
  <c r="O17" i="11"/>
  <c r="P93" i="11"/>
  <c r="P81" i="11"/>
  <c r="P69" i="11"/>
  <c r="P57" i="11"/>
  <c r="P45" i="11"/>
  <c r="P33" i="11"/>
  <c r="P21" i="11"/>
  <c r="U102" i="11"/>
  <c r="U90" i="11"/>
  <c r="U78" i="11"/>
  <c r="U66" i="11"/>
  <c r="U54" i="11"/>
  <c r="U42" i="11"/>
  <c r="U30" i="11"/>
  <c r="U18" i="11"/>
  <c r="V99" i="11"/>
  <c r="V87" i="11"/>
  <c r="V75" i="11"/>
  <c r="V63" i="11"/>
  <c r="V51" i="11"/>
  <c r="V39" i="11"/>
  <c r="V27" i="11"/>
  <c r="V15" i="11"/>
  <c r="V92" i="11"/>
  <c r="V80" i="11"/>
  <c r="V68" i="11"/>
  <c r="V56" i="11"/>
  <c r="V44" i="11"/>
  <c r="V32" i="11"/>
  <c r="V20" i="11"/>
  <c r="V8" i="11"/>
  <c r="Q68" i="11"/>
  <c r="T43" i="11"/>
  <c r="S96" i="4"/>
  <c r="R67" i="6"/>
  <c r="R55" i="6"/>
  <c r="R31" i="6"/>
  <c r="R19" i="6"/>
  <c r="P92" i="11"/>
  <c r="P80" i="11"/>
  <c r="P68" i="11"/>
  <c r="P56" i="11"/>
  <c r="P44" i="11"/>
  <c r="P32" i="11"/>
  <c r="P20" i="11"/>
  <c r="U101" i="11"/>
  <c r="U89" i="11"/>
  <c r="U77" i="11"/>
  <c r="U65" i="11"/>
  <c r="U53" i="11"/>
  <c r="U41" i="11"/>
  <c r="U29" i="11"/>
  <c r="U17" i="11"/>
  <c r="S71" i="4"/>
  <c r="S59" i="4"/>
  <c r="S47" i="4"/>
  <c r="S23" i="4"/>
  <c r="R90" i="6"/>
  <c r="R66" i="6"/>
  <c r="R54" i="6"/>
  <c r="R42" i="6"/>
  <c r="R18" i="6"/>
  <c r="O99" i="11"/>
  <c r="O87" i="11"/>
  <c r="O75" i="11"/>
  <c r="O63" i="11"/>
  <c r="O51" i="11"/>
  <c r="O39" i="11"/>
  <c r="O27" i="11"/>
  <c r="O15" i="11"/>
  <c r="P103" i="11"/>
  <c r="P91" i="11"/>
  <c r="P79" i="11"/>
  <c r="P67" i="11"/>
  <c r="P55" i="11"/>
  <c r="P43" i="11"/>
  <c r="P31" i="11"/>
  <c r="P19" i="11"/>
  <c r="V97" i="11"/>
  <c r="V85" i="11"/>
  <c r="V73" i="11"/>
  <c r="V61" i="11"/>
  <c r="V49" i="11"/>
  <c r="V37" i="11"/>
  <c r="V25" i="11"/>
  <c r="V13" i="11"/>
  <c r="S94" i="4"/>
  <c r="S70" i="4"/>
  <c r="S58" i="4"/>
  <c r="S34" i="4"/>
  <c r="R101" i="6"/>
  <c r="R53" i="6"/>
  <c r="R17" i="6"/>
  <c r="O98" i="11"/>
  <c r="O86" i="11"/>
  <c r="O74" i="11"/>
  <c r="O62" i="11"/>
  <c r="O50" i="11"/>
  <c r="O38" i="11"/>
  <c r="O26" i="11"/>
  <c r="O14" i="11"/>
  <c r="P102" i="11"/>
  <c r="P90" i="11"/>
  <c r="P78" i="11"/>
  <c r="P66" i="11"/>
  <c r="P54" i="11"/>
  <c r="P42" i="11"/>
  <c r="P30" i="11"/>
  <c r="P18" i="11"/>
  <c r="U99" i="11"/>
  <c r="U87" i="11"/>
  <c r="U75" i="11"/>
  <c r="U63" i="11"/>
  <c r="U51" i="11"/>
  <c r="U39" i="11"/>
  <c r="U27" i="11"/>
  <c r="V96" i="11"/>
  <c r="V84" i="11"/>
  <c r="V72" i="11"/>
  <c r="V60" i="11"/>
  <c r="V48" i="11"/>
  <c r="V36" i="11"/>
  <c r="V24" i="11"/>
  <c r="V12" i="11"/>
  <c r="S69" i="4"/>
  <c r="S57" i="4"/>
  <c r="S45" i="4"/>
  <c r="S33" i="4"/>
  <c r="S21" i="4"/>
  <c r="R100" i="6"/>
  <c r="R88" i="6"/>
  <c r="R76" i="6"/>
  <c r="R52" i="6"/>
  <c r="R40" i="6"/>
  <c r="O97" i="11"/>
  <c r="O85" i="11"/>
  <c r="O73" i="11"/>
  <c r="O61" i="11"/>
  <c r="O49" i="11"/>
  <c r="O37" i="11"/>
  <c r="O25" i="11"/>
  <c r="O13" i="11"/>
  <c r="L91" i="11"/>
  <c r="S101" i="4"/>
  <c r="R96" i="6"/>
  <c r="R84" i="6"/>
  <c r="R72" i="6"/>
  <c r="R60" i="6"/>
  <c r="R48" i="6"/>
  <c r="R36" i="6"/>
  <c r="R24" i="6"/>
  <c r="L92" i="11"/>
  <c r="S64" i="4"/>
  <c r="S52" i="4"/>
  <c r="S28" i="4"/>
  <c r="S16" i="4"/>
  <c r="R95" i="6"/>
  <c r="R83" i="6"/>
  <c r="R71" i="6"/>
  <c r="R59" i="6"/>
  <c r="R47" i="6"/>
  <c r="R35" i="6"/>
  <c r="R23" i="6"/>
  <c r="P26" i="6"/>
  <c r="Q26" i="6" s="1"/>
  <c r="P98" i="6"/>
  <c r="Q98" i="6" s="1"/>
  <c r="P27" i="6"/>
  <c r="Q27" i="6" s="1"/>
  <c r="P99" i="6"/>
  <c r="Q99" i="6" s="1"/>
  <c r="P38" i="6"/>
  <c r="Q38" i="6" s="1"/>
  <c r="P39" i="6"/>
  <c r="Q39" i="6" s="1"/>
  <c r="P50" i="6"/>
  <c r="Q50" i="6" s="1"/>
  <c r="P51" i="6"/>
  <c r="Q51" i="6" s="1"/>
  <c r="P62" i="6"/>
  <c r="Q62" i="6" s="1"/>
  <c r="P63" i="6"/>
  <c r="Q63" i="6" s="1"/>
  <c r="P74" i="6"/>
  <c r="Q74" i="6" s="1"/>
  <c r="P4" i="6"/>
  <c r="Q4" i="6" s="1"/>
  <c r="R4" i="6" s="1"/>
  <c r="P75" i="6"/>
  <c r="Q75" i="6" s="1"/>
  <c r="P14" i="6"/>
  <c r="Q14" i="6" s="1"/>
  <c r="P86" i="6"/>
  <c r="Q86" i="6" s="1"/>
  <c r="P16" i="6"/>
  <c r="Q16" i="6" s="1"/>
  <c r="P28" i="6"/>
  <c r="Q28" i="6" s="1"/>
  <c r="P40" i="6"/>
  <c r="Q40" i="6" s="1"/>
  <c r="P52" i="6"/>
  <c r="Q52" i="6" s="1"/>
  <c r="P64" i="6"/>
  <c r="Q64" i="6" s="1"/>
  <c r="P76" i="6"/>
  <c r="Q76" i="6" s="1"/>
  <c r="P88" i="6"/>
  <c r="Q88" i="6" s="1"/>
  <c r="P100" i="6"/>
  <c r="Q100" i="6" s="1"/>
  <c r="P5" i="6"/>
  <c r="Q5" i="6" s="1"/>
  <c r="R5" i="6" s="1"/>
  <c r="P17" i="6"/>
  <c r="Q17" i="6" s="1"/>
  <c r="P29" i="6"/>
  <c r="Q29" i="6" s="1"/>
  <c r="P41" i="6"/>
  <c r="Q41" i="6" s="1"/>
  <c r="P53" i="6"/>
  <c r="Q53" i="6" s="1"/>
  <c r="P65" i="6"/>
  <c r="Q65" i="6" s="1"/>
  <c r="P77" i="6"/>
  <c r="Q77" i="6" s="1"/>
  <c r="P89" i="6"/>
  <c r="Q89" i="6" s="1"/>
  <c r="P101" i="6"/>
  <c r="Q101" i="6" s="1"/>
  <c r="P6" i="6"/>
  <c r="Q6" i="6" s="1"/>
  <c r="R6" i="6" s="1"/>
  <c r="P18" i="6"/>
  <c r="Q18" i="6" s="1"/>
  <c r="P30" i="6"/>
  <c r="Q30" i="6" s="1"/>
  <c r="P42" i="6"/>
  <c r="Q42" i="6" s="1"/>
  <c r="P54" i="6"/>
  <c r="Q54" i="6" s="1"/>
  <c r="P66" i="6"/>
  <c r="Q66" i="6" s="1"/>
  <c r="P78" i="6"/>
  <c r="Q78" i="6" s="1"/>
  <c r="P90" i="6"/>
  <c r="Q90" i="6" s="1"/>
  <c r="P102" i="6"/>
  <c r="Q102" i="6" s="1"/>
  <c r="P7" i="6"/>
  <c r="Q7" i="6" s="1"/>
  <c r="R7" i="6" s="1"/>
  <c r="P19" i="6"/>
  <c r="Q19" i="6" s="1"/>
  <c r="P31" i="6"/>
  <c r="Q31" i="6" s="1"/>
  <c r="P43" i="6"/>
  <c r="Q43" i="6" s="1"/>
  <c r="P55" i="6"/>
  <c r="Q55" i="6" s="1"/>
  <c r="P67" i="6"/>
  <c r="Q67" i="6" s="1"/>
  <c r="P79" i="6"/>
  <c r="Q79" i="6" s="1"/>
  <c r="P91" i="6"/>
  <c r="Q91" i="6" s="1"/>
  <c r="P103" i="6"/>
  <c r="Q103" i="6" s="1"/>
  <c r="P8" i="6"/>
  <c r="Q8" i="6" s="1"/>
  <c r="R8" i="6" s="1"/>
  <c r="P20" i="6"/>
  <c r="Q20" i="6" s="1"/>
  <c r="P32" i="6"/>
  <c r="Q32" i="6" s="1"/>
  <c r="P44" i="6"/>
  <c r="Q44" i="6" s="1"/>
  <c r="P56" i="6"/>
  <c r="Q56" i="6" s="1"/>
  <c r="P68" i="6"/>
  <c r="Q68" i="6" s="1"/>
  <c r="P80" i="6"/>
  <c r="Q80" i="6" s="1"/>
  <c r="P92" i="6"/>
  <c r="Q92" i="6" s="1"/>
  <c r="P9" i="6"/>
  <c r="Q9" i="6" s="1"/>
  <c r="R9" i="6" s="1"/>
  <c r="P21" i="6"/>
  <c r="Q21" i="6" s="1"/>
  <c r="P33" i="6"/>
  <c r="Q33" i="6" s="1"/>
  <c r="P45" i="6"/>
  <c r="Q45" i="6" s="1"/>
  <c r="P57" i="6"/>
  <c r="Q57" i="6" s="1"/>
  <c r="P69" i="6"/>
  <c r="Q69" i="6" s="1"/>
  <c r="P81" i="6"/>
  <c r="Q81" i="6" s="1"/>
  <c r="P93" i="6"/>
  <c r="Q93" i="6" s="1"/>
  <c r="P22" i="6"/>
  <c r="Q22" i="6" s="1"/>
  <c r="P34" i="6"/>
  <c r="Q34" i="6" s="1"/>
  <c r="P58" i="6"/>
  <c r="Q58" i="6" s="1"/>
  <c r="P70" i="6"/>
  <c r="Q70" i="6" s="1"/>
  <c r="P82" i="6"/>
  <c r="Q82" i="6" s="1"/>
  <c r="P23" i="6"/>
  <c r="Q23" i="6" s="1"/>
  <c r="P35" i="6"/>
  <c r="Q35" i="6" s="1"/>
  <c r="P95" i="6"/>
  <c r="Q95" i="6" s="1"/>
  <c r="P48" i="6"/>
  <c r="Q48" i="6" s="1"/>
  <c r="P60" i="6"/>
  <c r="Q60" i="6" s="1"/>
  <c r="P84" i="6"/>
  <c r="Q84" i="6" s="1"/>
  <c r="P96" i="6"/>
  <c r="Q96" i="6" s="1"/>
  <c r="P25" i="6"/>
  <c r="Q25" i="6" s="1"/>
  <c r="P49" i="6"/>
  <c r="Q49" i="6" s="1"/>
  <c r="P61" i="6"/>
  <c r="Q61" i="6" s="1"/>
  <c r="P101" i="7"/>
  <c r="R7" i="4"/>
  <c r="S7" i="4" s="1"/>
  <c r="R8" i="4"/>
  <c r="S8" i="4" s="1"/>
  <c r="R9" i="4"/>
  <c r="S9" i="4" s="1"/>
  <c r="R4" i="4"/>
  <c r="S4" i="4" s="1"/>
  <c r="R5" i="4"/>
  <c r="S5" i="4" s="1"/>
  <c r="R6" i="4"/>
  <c r="S6" i="4" s="1"/>
  <c r="AD17" i="9"/>
  <c r="B20" i="4"/>
  <c r="B36" i="5"/>
  <c r="O16" i="9"/>
  <c r="BK6" i="3"/>
  <c r="BK4" i="3"/>
  <c r="J86" i="7"/>
  <c r="K290" i="7"/>
  <c r="BI6" i="3"/>
  <c r="J392" i="7"/>
  <c r="BK9" i="3"/>
  <c r="BL9" i="3" s="1"/>
  <c r="X9" i="11" s="1"/>
  <c r="P408" i="7"/>
  <c r="J404" i="7"/>
  <c r="BJ4" i="3"/>
  <c r="I18" i="8"/>
  <c r="J18" i="8" s="1"/>
  <c r="P73" i="7"/>
  <c r="K302" i="7"/>
  <c r="I24" i="8"/>
  <c r="J24" i="8" s="1"/>
  <c r="I6" i="8"/>
  <c r="J6" i="8" s="1"/>
  <c r="BJ9" i="3"/>
  <c r="BK7" i="3"/>
  <c r="BI9" i="3"/>
  <c r="BJ7" i="3"/>
  <c r="I23" i="8"/>
  <c r="J23" i="8" s="1"/>
  <c r="I17" i="8"/>
  <c r="J17" i="8" s="1"/>
  <c r="I5" i="8"/>
  <c r="J5" i="8" s="1"/>
  <c r="L404" i="7"/>
  <c r="P404" i="7" s="1"/>
  <c r="I21" i="8"/>
  <c r="J21" i="8" s="1"/>
  <c r="BI7" i="3"/>
  <c r="I20" i="8"/>
  <c r="J20" i="8" s="1"/>
  <c r="I8" i="8"/>
  <c r="J8" i="8" s="1"/>
  <c r="BK8" i="3"/>
  <c r="BJ8" i="3"/>
  <c r="I9" i="8"/>
  <c r="J9" i="8" s="1"/>
  <c r="BI4" i="3"/>
  <c r="I25" i="8"/>
  <c r="J25" i="8" s="1"/>
  <c r="I19" i="8"/>
  <c r="J19" i="8" s="1"/>
  <c r="I7" i="8"/>
  <c r="J7" i="8" s="1"/>
  <c r="BI8" i="3"/>
  <c r="K128" i="7"/>
  <c r="J200" i="7"/>
  <c r="K416" i="7"/>
  <c r="J92" i="7"/>
  <c r="J307" i="7"/>
  <c r="L43" i="7"/>
  <c r="P43" i="7" s="1"/>
  <c r="J416" i="7"/>
  <c r="K116" i="7"/>
  <c r="J90" i="7"/>
  <c r="J176" i="7"/>
  <c r="L176" i="7"/>
  <c r="P176" i="7" s="1"/>
  <c r="AO29" i="3"/>
  <c r="J380" i="7"/>
  <c r="L188" i="7"/>
  <c r="P188" i="7" s="1"/>
  <c r="K110" i="7"/>
  <c r="J206" i="7"/>
  <c r="P164" i="7"/>
  <c r="P380" i="7"/>
  <c r="K140" i="7"/>
  <c r="L198" i="7"/>
  <c r="P198" i="7" s="1"/>
  <c r="J272" i="7"/>
  <c r="K272" i="7"/>
  <c r="L248" i="7"/>
  <c r="P248" i="7" s="1"/>
  <c r="L47" i="7"/>
  <c r="P47" i="7" s="1"/>
  <c r="J254" i="7"/>
  <c r="P46" i="7"/>
  <c r="P94" i="7"/>
  <c r="P142" i="7"/>
  <c r="P190" i="7"/>
  <c r="P310" i="7"/>
  <c r="P358" i="7"/>
  <c r="P394" i="7"/>
  <c r="J80" i="7"/>
  <c r="L278" i="7"/>
  <c r="P278" i="7" s="1"/>
  <c r="P31" i="7"/>
  <c r="P79" i="7"/>
  <c r="P175" i="7"/>
  <c r="P235" i="7"/>
  <c r="P307" i="7"/>
  <c r="P319" i="7"/>
  <c r="J116" i="7"/>
  <c r="J308" i="7"/>
  <c r="K32" i="7"/>
  <c r="K164" i="7"/>
  <c r="L260" i="7"/>
  <c r="P260" i="7" s="1"/>
  <c r="I16" i="9"/>
  <c r="P32" i="7"/>
  <c r="P44" i="7"/>
  <c r="P92" i="7"/>
  <c r="P116" i="7"/>
  <c r="P128" i="7"/>
  <c r="P308" i="7"/>
  <c r="P320" i="7"/>
  <c r="P332" i="7"/>
  <c r="P416" i="7"/>
  <c r="J212" i="7"/>
  <c r="K42" i="7"/>
  <c r="K175" i="7"/>
  <c r="K308" i="7"/>
  <c r="L56" i="7"/>
  <c r="P56" i="7" s="1"/>
  <c r="P57" i="7"/>
  <c r="P153" i="7"/>
  <c r="P345" i="7"/>
  <c r="P405" i="7"/>
  <c r="J128" i="7"/>
  <c r="J222" i="7"/>
  <c r="J320" i="7"/>
  <c r="K44" i="7"/>
  <c r="K332" i="7"/>
  <c r="L68" i="7"/>
  <c r="P68" i="7" s="1"/>
  <c r="L284" i="7"/>
  <c r="P284" i="7" s="1"/>
  <c r="J152" i="7"/>
  <c r="J332" i="7"/>
  <c r="K188" i="7"/>
  <c r="K344" i="7"/>
  <c r="L140" i="7"/>
  <c r="P140" i="7" s="1"/>
  <c r="L336" i="7"/>
  <c r="P336" i="7" s="1"/>
  <c r="B78" i="5"/>
  <c r="P35" i="7"/>
  <c r="J32" i="7"/>
  <c r="J224" i="7"/>
  <c r="J360" i="7"/>
  <c r="K62" i="7"/>
  <c r="K364" i="7"/>
  <c r="L144" i="7"/>
  <c r="P144" i="7" s="1"/>
  <c r="L356" i="7"/>
  <c r="P356" i="7" s="1"/>
  <c r="J44" i="7"/>
  <c r="J248" i="7"/>
  <c r="J368" i="7"/>
  <c r="K68" i="7"/>
  <c r="K200" i="7"/>
  <c r="K368" i="7"/>
  <c r="L157" i="7"/>
  <c r="P157" i="7" s="1"/>
  <c r="L360" i="7"/>
  <c r="P360" i="7" s="1"/>
  <c r="B83" i="4"/>
  <c r="J164" i="7"/>
  <c r="K92" i="7"/>
  <c r="K222" i="7"/>
  <c r="K380" i="7"/>
  <c r="AD96" i="9"/>
  <c r="J79" i="7"/>
  <c r="J170" i="7"/>
  <c r="J260" i="7"/>
  <c r="K390" i="7"/>
  <c r="L170" i="7"/>
  <c r="P170" i="7" s="1"/>
  <c r="L392" i="7"/>
  <c r="P392" i="7" s="1"/>
  <c r="P143" i="7"/>
  <c r="P179" i="7"/>
  <c r="L127" i="7"/>
  <c r="P127" i="7" s="1"/>
  <c r="L216" i="7"/>
  <c r="P216" i="7" s="1"/>
  <c r="L322" i="7"/>
  <c r="P322" i="7" s="1"/>
  <c r="B68" i="5"/>
  <c r="B30" i="9"/>
  <c r="AN23" i="3"/>
  <c r="J158" i="7"/>
  <c r="J250" i="7"/>
  <c r="J296" i="7"/>
  <c r="J356" i="7"/>
  <c r="J417" i="7"/>
  <c r="K105" i="7"/>
  <c r="K168" i="7"/>
  <c r="K254" i="7"/>
  <c r="L236" i="7"/>
  <c r="P236" i="7" s="1"/>
  <c r="L250" i="7"/>
  <c r="P250" i="7" s="1"/>
  <c r="P95" i="7"/>
  <c r="J310" i="7"/>
  <c r="P48" i="7"/>
  <c r="P156" i="7"/>
  <c r="L264" i="7"/>
  <c r="P264" i="7" s="1"/>
  <c r="J35" i="7"/>
  <c r="P98" i="7"/>
  <c r="P302" i="7"/>
  <c r="J95" i="7"/>
  <c r="J335" i="7"/>
  <c r="K72" i="7"/>
  <c r="K218" i="7"/>
  <c r="K310" i="7"/>
  <c r="K394" i="7"/>
  <c r="L288" i="7"/>
  <c r="P288" i="7" s="1"/>
  <c r="B29" i="4"/>
  <c r="AQ77" i="3"/>
  <c r="P364" i="7"/>
  <c r="J56" i="7"/>
  <c r="J98" i="7"/>
  <c r="J179" i="7"/>
  <c r="J230" i="7"/>
  <c r="K80" i="7"/>
  <c r="K146" i="7"/>
  <c r="K319" i="7"/>
  <c r="L417" i="7"/>
  <c r="P417" i="7" s="1"/>
  <c r="P83" i="7"/>
  <c r="J118" i="7"/>
  <c r="L60" i="7"/>
  <c r="P60" i="7" s="1"/>
  <c r="P62" i="7"/>
  <c r="P158" i="7"/>
  <c r="P218" i="7"/>
  <c r="P254" i="7"/>
  <c r="P290" i="7"/>
  <c r="J278" i="7"/>
  <c r="I32" i="9"/>
  <c r="AP102" i="3"/>
  <c r="J150" i="7"/>
  <c r="J235" i="7"/>
  <c r="J284" i="7"/>
  <c r="J344" i="7"/>
  <c r="J405" i="7"/>
  <c r="K83" i="7"/>
  <c r="K157" i="7"/>
  <c r="K224" i="7"/>
  <c r="K320" i="7"/>
  <c r="K405" i="7"/>
  <c r="L312" i="7"/>
  <c r="P312" i="7" s="1"/>
  <c r="P108" i="7"/>
  <c r="P180" i="7"/>
  <c r="J34" i="7"/>
  <c r="K120" i="7"/>
  <c r="P50" i="7"/>
  <c r="P110" i="7"/>
  <c r="P146" i="7"/>
  <c r="K131" i="7"/>
  <c r="AQ20" i="3"/>
  <c r="AO102" i="3"/>
  <c r="P42" i="7"/>
  <c r="P90" i="7"/>
  <c r="P138" i="7"/>
  <c r="P186" i="7"/>
  <c r="P210" i="7"/>
  <c r="P222" i="7"/>
  <c r="P306" i="7"/>
  <c r="P390" i="7"/>
  <c r="J62" i="7"/>
  <c r="J104" i="7"/>
  <c r="J236" i="7"/>
  <c r="J294" i="7"/>
  <c r="J348" i="7"/>
  <c r="K90" i="7"/>
  <c r="K158" i="7"/>
  <c r="L104" i="7"/>
  <c r="P104" i="7" s="1"/>
  <c r="L212" i="7"/>
  <c r="P212" i="7" s="1"/>
  <c r="L318" i="7"/>
  <c r="P318" i="7" s="1"/>
  <c r="L40" i="7"/>
  <c r="P40" i="7" s="1"/>
  <c r="K40" i="7"/>
  <c r="J40" i="7"/>
  <c r="L52" i="7"/>
  <c r="P52" i="7" s="1"/>
  <c r="K52" i="7"/>
  <c r="J52" i="7"/>
  <c r="L64" i="7"/>
  <c r="P64" i="7" s="1"/>
  <c r="K64" i="7"/>
  <c r="J64" i="7"/>
  <c r="L76" i="7"/>
  <c r="P76" i="7" s="1"/>
  <c r="K76" i="7"/>
  <c r="J76" i="7"/>
  <c r="L88" i="7"/>
  <c r="P88" i="7" s="1"/>
  <c r="K88" i="7"/>
  <c r="J88" i="7"/>
  <c r="L100" i="7"/>
  <c r="P100" i="7" s="1"/>
  <c r="K100" i="7"/>
  <c r="J100" i="7"/>
  <c r="L112" i="7"/>
  <c r="P112" i="7" s="1"/>
  <c r="K112" i="7"/>
  <c r="J112" i="7"/>
  <c r="L124" i="7"/>
  <c r="P124" i="7" s="1"/>
  <c r="K124" i="7"/>
  <c r="J124" i="7"/>
  <c r="L136" i="7"/>
  <c r="P136" i="7" s="1"/>
  <c r="K136" i="7"/>
  <c r="J136" i="7"/>
  <c r="L148" i="7"/>
  <c r="P148" i="7" s="1"/>
  <c r="K148" i="7"/>
  <c r="J148" i="7"/>
  <c r="L160" i="7"/>
  <c r="P160" i="7" s="1"/>
  <c r="K160" i="7"/>
  <c r="J160" i="7"/>
  <c r="L172" i="7"/>
  <c r="P172" i="7" s="1"/>
  <c r="K172" i="7"/>
  <c r="J172" i="7"/>
  <c r="L184" i="7"/>
  <c r="P184" i="7" s="1"/>
  <c r="K184" i="7"/>
  <c r="J184" i="7"/>
  <c r="L196" i="7"/>
  <c r="P196" i="7" s="1"/>
  <c r="J196" i="7"/>
  <c r="L208" i="7"/>
  <c r="P208" i="7" s="1"/>
  <c r="K208" i="7"/>
  <c r="J208" i="7"/>
  <c r="L220" i="7"/>
  <c r="P220" i="7" s="1"/>
  <c r="K220" i="7"/>
  <c r="J220" i="7"/>
  <c r="L232" i="7"/>
  <c r="P232" i="7" s="1"/>
  <c r="J232" i="7"/>
  <c r="L244" i="7"/>
  <c r="P244" i="7" s="1"/>
  <c r="J244" i="7"/>
  <c r="L256" i="7"/>
  <c r="P256" i="7" s="1"/>
  <c r="K256" i="7"/>
  <c r="J256" i="7"/>
  <c r="L268" i="7"/>
  <c r="P268" i="7" s="1"/>
  <c r="J268" i="7"/>
  <c r="L280" i="7"/>
  <c r="P280" i="7" s="1"/>
  <c r="J280" i="7"/>
  <c r="L292" i="7"/>
  <c r="P292" i="7" s="1"/>
  <c r="K292" i="7"/>
  <c r="J292" i="7"/>
  <c r="L304" i="7"/>
  <c r="P304" i="7" s="1"/>
  <c r="K304" i="7"/>
  <c r="J304" i="7"/>
  <c r="L316" i="7"/>
  <c r="P316" i="7" s="1"/>
  <c r="K316" i="7"/>
  <c r="J316" i="7"/>
  <c r="L328" i="7"/>
  <c r="P328" i="7" s="1"/>
  <c r="K328" i="7"/>
  <c r="J328" i="7"/>
  <c r="L340" i="7"/>
  <c r="P340" i="7" s="1"/>
  <c r="K340" i="7"/>
  <c r="L352" i="7"/>
  <c r="P352" i="7" s="1"/>
  <c r="J352" i="7"/>
  <c r="K352" i="7"/>
  <c r="L376" i="7"/>
  <c r="P376" i="7" s="1"/>
  <c r="K376" i="7"/>
  <c r="L388" i="7"/>
  <c r="P388" i="7" s="1"/>
  <c r="K388" i="7"/>
  <c r="J388" i="7"/>
  <c r="L400" i="7"/>
  <c r="P400" i="7" s="1"/>
  <c r="K400" i="7"/>
  <c r="J400" i="7"/>
  <c r="L412" i="7"/>
  <c r="P412" i="7" s="1"/>
  <c r="K412" i="7"/>
  <c r="J57" i="7"/>
  <c r="K153" i="7"/>
  <c r="K196" i="7"/>
  <c r="K244" i="7"/>
  <c r="K41" i="7"/>
  <c r="L41" i="7"/>
  <c r="P41" i="7" s="1"/>
  <c r="J41" i="7"/>
  <c r="L53" i="7"/>
  <c r="P53" i="7" s="1"/>
  <c r="K53" i="7"/>
  <c r="J53" i="7"/>
  <c r="K65" i="7"/>
  <c r="L65" i="7"/>
  <c r="P65" i="7" s="1"/>
  <c r="J65" i="7"/>
  <c r="K77" i="7"/>
  <c r="L77" i="7"/>
  <c r="P77" i="7" s="1"/>
  <c r="J77" i="7"/>
  <c r="K89" i="7"/>
  <c r="J89" i="7"/>
  <c r="K101" i="7"/>
  <c r="J101" i="7"/>
  <c r="K113" i="7"/>
  <c r="L113" i="7"/>
  <c r="P113" i="7" s="1"/>
  <c r="J113" i="7"/>
  <c r="L125" i="7"/>
  <c r="P125" i="7" s="1"/>
  <c r="K125" i="7"/>
  <c r="J125" i="7"/>
  <c r="K137" i="7"/>
  <c r="L137" i="7"/>
  <c r="P137" i="7" s="1"/>
  <c r="J137" i="7"/>
  <c r="K149" i="7"/>
  <c r="L149" i="7"/>
  <c r="P149" i="7" s="1"/>
  <c r="J149" i="7"/>
  <c r="K161" i="7"/>
  <c r="J161" i="7"/>
  <c r="L161" i="7"/>
  <c r="P161" i="7" s="1"/>
  <c r="K173" i="7"/>
  <c r="L173" i="7"/>
  <c r="P173" i="7" s="1"/>
  <c r="J173" i="7"/>
  <c r="K185" i="7"/>
  <c r="L185" i="7"/>
  <c r="P185" i="7" s="1"/>
  <c r="J185" i="7"/>
  <c r="L197" i="7"/>
  <c r="P197" i="7" s="1"/>
  <c r="K197" i="7"/>
  <c r="J197" i="7"/>
  <c r="L209" i="7"/>
  <c r="P209" i="7" s="1"/>
  <c r="J209" i="7"/>
  <c r="K221" i="7"/>
  <c r="L221" i="7"/>
  <c r="P221" i="7" s="1"/>
  <c r="J221" i="7"/>
  <c r="L233" i="7"/>
  <c r="P233" i="7" s="1"/>
  <c r="K233" i="7"/>
  <c r="J233" i="7"/>
  <c r="L245" i="7"/>
  <c r="P245" i="7" s="1"/>
  <c r="J245" i="7"/>
  <c r="K245" i="7"/>
  <c r="K257" i="7"/>
  <c r="L257" i="7"/>
  <c r="P257" i="7" s="1"/>
  <c r="J257" i="7"/>
  <c r="L269" i="7"/>
  <c r="P269" i="7" s="1"/>
  <c r="K269" i="7"/>
  <c r="J269" i="7"/>
  <c r="L281" i="7"/>
  <c r="P281" i="7" s="1"/>
  <c r="J281" i="7"/>
  <c r="K281" i="7"/>
  <c r="L293" i="7"/>
  <c r="P293" i="7" s="1"/>
  <c r="J293" i="7"/>
  <c r="K305" i="7"/>
  <c r="J305" i="7"/>
  <c r="L305" i="7"/>
  <c r="P305" i="7" s="1"/>
  <c r="K317" i="7"/>
  <c r="L317" i="7"/>
  <c r="P317" i="7" s="1"/>
  <c r="J317" i="7"/>
  <c r="K329" i="7"/>
  <c r="L329" i="7"/>
  <c r="P329" i="7" s="1"/>
  <c r="J329" i="7"/>
  <c r="L341" i="7"/>
  <c r="P341" i="7" s="1"/>
  <c r="K341" i="7"/>
  <c r="J341" i="7"/>
  <c r="L353" i="7"/>
  <c r="P353" i="7" s="1"/>
  <c r="J353" i="7"/>
  <c r="K353" i="7"/>
  <c r="L365" i="7"/>
  <c r="P365" i="7" s="1"/>
  <c r="J365" i="7"/>
  <c r="J377" i="7"/>
  <c r="L377" i="7"/>
  <c r="P377" i="7" s="1"/>
  <c r="L389" i="7"/>
  <c r="P389" i="7" s="1"/>
  <c r="K389" i="7"/>
  <c r="J389" i="7"/>
  <c r="K401" i="7"/>
  <c r="L401" i="7"/>
  <c r="P401" i="7" s="1"/>
  <c r="L413" i="7"/>
  <c r="P413" i="7" s="1"/>
  <c r="K413" i="7"/>
  <c r="J413" i="7"/>
  <c r="J345" i="7"/>
  <c r="K345" i="7"/>
  <c r="K54" i="7"/>
  <c r="L54" i="7"/>
  <c r="P54" i="7" s="1"/>
  <c r="L66" i="7"/>
  <c r="P66" i="7" s="1"/>
  <c r="K66" i="7"/>
  <c r="L78" i="7"/>
  <c r="P78" i="7" s="1"/>
  <c r="K78" i="7"/>
  <c r="K102" i="7"/>
  <c r="L102" i="7"/>
  <c r="P102" i="7" s="1"/>
  <c r="L126" i="7"/>
  <c r="P126" i="7" s="1"/>
  <c r="K126" i="7"/>
  <c r="K162" i="7"/>
  <c r="L162" i="7"/>
  <c r="P162" i="7" s="1"/>
  <c r="L174" i="7"/>
  <c r="P174" i="7" s="1"/>
  <c r="K174" i="7"/>
  <c r="L234" i="7"/>
  <c r="P234" i="7" s="1"/>
  <c r="K234" i="7"/>
  <c r="L246" i="7"/>
  <c r="P246" i="7" s="1"/>
  <c r="K246" i="7"/>
  <c r="L258" i="7"/>
  <c r="P258" i="7" s="1"/>
  <c r="K258" i="7"/>
  <c r="K270" i="7"/>
  <c r="L270" i="7"/>
  <c r="P270" i="7" s="1"/>
  <c r="L282" i="7"/>
  <c r="P282" i="7" s="1"/>
  <c r="K282" i="7"/>
  <c r="L330" i="7"/>
  <c r="P330" i="7" s="1"/>
  <c r="K330" i="7"/>
  <c r="J330" i="7"/>
  <c r="K342" i="7"/>
  <c r="L342" i="7"/>
  <c r="P342" i="7" s="1"/>
  <c r="J342" i="7"/>
  <c r="L354" i="7"/>
  <c r="P354" i="7" s="1"/>
  <c r="K354" i="7"/>
  <c r="J366" i="7"/>
  <c r="K366" i="7"/>
  <c r="J378" i="7"/>
  <c r="L378" i="7"/>
  <c r="P378" i="7" s="1"/>
  <c r="K378" i="7"/>
  <c r="L402" i="7"/>
  <c r="P402" i="7" s="1"/>
  <c r="K402" i="7"/>
  <c r="J402" i="7"/>
  <c r="K414" i="7"/>
  <c r="J414" i="7"/>
  <c r="L414" i="7"/>
  <c r="P414" i="7" s="1"/>
  <c r="J42" i="7"/>
  <c r="J142" i="7"/>
  <c r="J186" i="7"/>
  <c r="J258" i="7"/>
  <c r="K31" i="7"/>
  <c r="K306" i="7"/>
  <c r="K346" i="7"/>
  <c r="L105" i="7"/>
  <c r="P105" i="7" s="1"/>
  <c r="I44" i="9"/>
  <c r="K55" i="7"/>
  <c r="L55" i="7"/>
  <c r="P55" i="7" s="1"/>
  <c r="L67" i="7"/>
  <c r="P67" i="7" s="1"/>
  <c r="K67" i="7"/>
  <c r="L91" i="7"/>
  <c r="P91" i="7" s="1"/>
  <c r="K91" i="7"/>
  <c r="K103" i="7"/>
  <c r="L103" i="7"/>
  <c r="P103" i="7" s="1"/>
  <c r="L115" i="7"/>
  <c r="P115" i="7" s="1"/>
  <c r="K115" i="7"/>
  <c r="L139" i="7"/>
  <c r="P139" i="7" s="1"/>
  <c r="K139" i="7"/>
  <c r="L151" i="7"/>
  <c r="P151" i="7" s="1"/>
  <c r="K151" i="7"/>
  <c r="K163" i="7"/>
  <c r="L163" i="7"/>
  <c r="P163" i="7" s="1"/>
  <c r="L187" i="7"/>
  <c r="P187" i="7" s="1"/>
  <c r="K187" i="7"/>
  <c r="K199" i="7"/>
  <c r="L199" i="7"/>
  <c r="P199" i="7" s="1"/>
  <c r="L211" i="7"/>
  <c r="P211" i="7" s="1"/>
  <c r="K211" i="7"/>
  <c r="L223" i="7"/>
  <c r="P223" i="7" s="1"/>
  <c r="K223" i="7"/>
  <c r="L247" i="7"/>
  <c r="P247" i="7" s="1"/>
  <c r="K247" i="7"/>
  <c r="L259" i="7"/>
  <c r="P259" i="7" s="1"/>
  <c r="K259" i="7"/>
  <c r="K271" i="7"/>
  <c r="L271" i="7"/>
  <c r="P271" i="7" s="1"/>
  <c r="L283" i="7"/>
  <c r="P283" i="7" s="1"/>
  <c r="K283" i="7"/>
  <c r="L295" i="7"/>
  <c r="P295" i="7" s="1"/>
  <c r="K295" i="7"/>
  <c r="K331" i="7"/>
  <c r="L331" i="7"/>
  <c r="P331" i="7" s="1"/>
  <c r="K343" i="7"/>
  <c r="L343" i="7"/>
  <c r="P343" i="7" s="1"/>
  <c r="J343" i="7"/>
  <c r="L355" i="7"/>
  <c r="P355" i="7" s="1"/>
  <c r="K355" i="7"/>
  <c r="J355" i="7"/>
  <c r="L367" i="7"/>
  <c r="P367" i="7" s="1"/>
  <c r="J367" i="7"/>
  <c r="K367" i="7"/>
  <c r="L379" i="7"/>
  <c r="P379" i="7" s="1"/>
  <c r="K379" i="7"/>
  <c r="K391" i="7"/>
  <c r="L391" i="7"/>
  <c r="P391" i="7" s="1"/>
  <c r="L403" i="7"/>
  <c r="P403" i="7" s="1"/>
  <c r="J403" i="7"/>
  <c r="K415" i="7"/>
  <c r="J415" i="7"/>
  <c r="L415" i="7"/>
  <c r="P415" i="7" s="1"/>
  <c r="J43" i="7"/>
  <c r="J82" i="7"/>
  <c r="J126" i="7"/>
  <c r="J143" i="7"/>
  <c r="J187" i="7"/>
  <c r="J259" i="7"/>
  <c r="J318" i="7"/>
  <c r="J390" i="7"/>
  <c r="K79" i="7"/>
  <c r="K209" i="7"/>
  <c r="K307" i="7"/>
  <c r="L114" i="7"/>
  <c r="P114" i="7" s="1"/>
  <c r="L39" i="7"/>
  <c r="P39" i="7" s="1"/>
  <c r="K39" i="7"/>
  <c r="J39" i="7"/>
  <c r="L63" i="7"/>
  <c r="P63" i="7" s="1"/>
  <c r="K63" i="7"/>
  <c r="J63" i="7"/>
  <c r="L87" i="7"/>
  <c r="P87" i="7" s="1"/>
  <c r="K87" i="7"/>
  <c r="J87" i="7"/>
  <c r="L111" i="7"/>
  <c r="P111" i="7" s="1"/>
  <c r="K111" i="7"/>
  <c r="J111" i="7"/>
  <c r="L135" i="7"/>
  <c r="P135" i="7" s="1"/>
  <c r="K135" i="7"/>
  <c r="J135" i="7"/>
  <c r="L159" i="7"/>
  <c r="P159" i="7" s="1"/>
  <c r="K159" i="7"/>
  <c r="J159" i="7"/>
  <c r="L183" i="7"/>
  <c r="P183" i="7" s="1"/>
  <c r="K183" i="7"/>
  <c r="J183" i="7"/>
  <c r="L207" i="7"/>
  <c r="P207" i="7" s="1"/>
  <c r="K207" i="7"/>
  <c r="J207" i="7"/>
  <c r="L231" i="7"/>
  <c r="P231" i="7" s="1"/>
  <c r="J231" i="7"/>
  <c r="L255" i="7"/>
  <c r="P255" i="7" s="1"/>
  <c r="K255" i="7"/>
  <c r="J255" i="7"/>
  <c r="L279" i="7"/>
  <c r="P279" i="7" s="1"/>
  <c r="K279" i="7"/>
  <c r="J279" i="7"/>
  <c r="L291" i="7"/>
  <c r="P291" i="7" s="1"/>
  <c r="K291" i="7"/>
  <c r="J291" i="7"/>
  <c r="L315" i="7"/>
  <c r="P315" i="7" s="1"/>
  <c r="K315" i="7"/>
  <c r="J315" i="7"/>
  <c r="L339" i="7"/>
  <c r="P339" i="7" s="1"/>
  <c r="J339" i="7"/>
  <c r="K339" i="7"/>
  <c r="L363" i="7"/>
  <c r="P363" i="7" s="1"/>
  <c r="J363" i="7"/>
  <c r="K363" i="7"/>
  <c r="L387" i="7"/>
  <c r="P387" i="7" s="1"/>
  <c r="K387" i="7"/>
  <c r="J387" i="7"/>
  <c r="L411" i="7"/>
  <c r="P411" i="7" s="1"/>
  <c r="K411" i="7"/>
  <c r="J411" i="7"/>
  <c r="C23" i="9"/>
  <c r="AO24" i="3"/>
  <c r="L18" i="7"/>
  <c r="R18" i="7" s="1"/>
  <c r="J66" i="7"/>
  <c r="J83" i="7"/>
  <c r="J127" i="7"/>
  <c r="J146" i="7"/>
  <c r="J210" i="7"/>
  <c r="J234" i="7"/>
  <c r="J290" i="7"/>
  <c r="J319" i="7"/>
  <c r="J354" i="7"/>
  <c r="J391" i="7"/>
  <c r="K35" i="7"/>
  <c r="K210" i="7"/>
  <c r="K358" i="7"/>
  <c r="L118" i="7"/>
  <c r="P118" i="7" s="1"/>
  <c r="L189" i="7"/>
  <c r="P189" i="7" s="1"/>
  <c r="L274" i="7"/>
  <c r="P274" i="7" s="1"/>
  <c r="L346" i="7"/>
  <c r="P346" i="7" s="1"/>
  <c r="L33" i="7"/>
  <c r="P33" i="7" s="1"/>
  <c r="K33" i="7"/>
  <c r="L81" i="7"/>
  <c r="P81" i="7" s="1"/>
  <c r="K81" i="7"/>
  <c r="L93" i="7"/>
  <c r="P93" i="7" s="1"/>
  <c r="K93" i="7"/>
  <c r="L117" i="7"/>
  <c r="P117" i="7" s="1"/>
  <c r="K117" i="7"/>
  <c r="L129" i="7"/>
  <c r="P129" i="7" s="1"/>
  <c r="K129" i="7"/>
  <c r="K141" i="7"/>
  <c r="L141" i="7"/>
  <c r="P141" i="7" s="1"/>
  <c r="L165" i="7"/>
  <c r="P165" i="7" s="1"/>
  <c r="K165" i="7"/>
  <c r="K177" i="7"/>
  <c r="L177" i="7"/>
  <c r="P177" i="7" s="1"/>
  <c r="K201" i="7"/>
  <c r="L201" i="7"/>
  <c r="P201" i="7" s="1"/>
  <c r="K213" i="7"/>
  <c r="L213" i="7"/>
  <c r="P213" i="7" s="1"/>
  <c r="L225" i="7"/>
  <c r="P225" i="7" s="1"/>
  <c r="K225" i="7"/>
  <c r="J225" i="7"/>
  <c r="L237" i="7"/>
  <c r="P237" i="7" s="1"/>
  <c r="K237" i="7"/>
  <c r="J237" i="7"/>
  <c r="L249" i="7"/>
  <c r="P249" i="7" s="1"/>
  <c r="J249" i="7"/>
  <c r="J261" i="7"/>
  <c r="L261" i="7"/>
  <c r="P261" i="7" s="1"/>
  <c r="L273" i="7"/>
  <c r="P273" i="7" s="1"/>
  <c r="K273" i="7"/>
  <c r="J273" i="7"/>
  <c r="K285" i="7"/>
  <c r="J285" i="7"/>
  <c r="L285" i="7"/>
  <c r="P285" i="7" s="1"/>
  <c r="L297" i="7"/>
  <c r="P297" i="7" s="1"/>
  <c r="K297" i="7"/>
  <c r="J297" i="7"/>
  <c r="L309" i="7"/>
  <c r="P309" i="7" s="1"/>
  <c r="K309" i="7"/>
  <c r="J309" i="7"/>
  <c r="L321" i="7"/>
  <c r="P321" i="7" s="1"/>
  <c r="J321" i="7"/>
  <c r="K321" i="7"/>
  <c r="K333" i="7"/>
  <c r="J333" i="7"/>
  <c r="L333" i="7"/>
  <c r="P333" i="7" s="1"/>
  <c r="K357" i="7"/>
  <c r="L357" i="7"/>
  <c r="P357" i="7" s="1"/>
  <c r="J357" i="7"/>
  <c r="L369" i="7"/>
  <c r="P369" i="7" s="1"/>
  <c r="K369" i="7"/>
  <c r="J369" i="7"/>
  <c r="L381" i="7"/>
  <c r="P381" i="7" s="1"/>
  <c r="J381" i="7"/>
  <c r="J189" i="7"/>
  <c r="L69" i="7"/>
  <c r="P69" i="7" s="1"/>
  <c r="L58" i="7"/>
  <c r="P58" i="7" s="1"/>
  <c r="K58" i="7"/>
  <c r="L106" i="7"/>
  <c r="P106" i="7" s="1"/>
  <c r="K106" i="7"/>
  <c r="L130" i="7"/>
  <c r="P130" i="7" s="1"/>
  <c r="K130" i="7"/>
  <c r="L154" i="7"/>
  <c r="P154" i="7" s="1"/>
  <c r="K154" i="7"/>
  <c r="L166" i="7"/>
  <c r="P166" i="7" s="1"/>
  <c r="K166" i="7"/>
  <c r="K178" i="7"/>
  <c r="L178" i="7"/>
  <c r="P178" i="7" s="1"/>
  <c r="K202" i="7"/>
  <c r="L202" i="7"/>
  <c r="P202" i="7" s="1"/>
  <c r="L214" i="7"/>
  <c r="P214" i="7" s="1"/>
  <c r="K214" i="7"/>
  <c r="K226" i="7"/>
  <c r="L226" i="7"/>
  <c r="P226" i="7" s="1"/>
  <c r="L238" i="7"/>
  <c r="P238" i="7" s="1"/>
  <c r="K238" i="7"/>
  <c r="L262" i="7"/>
  <c r="P262" i="7" s="1"/>
  <c r="K262" i="7"/>
  <c r="L286" i="7"/>
  <c r="P286" i="7" s="1"/>
  <c r="K286" i="7"/>
  <c r="K298" i="7"/>
  <c r="L298" i="7"/>
  <c r="P298" i="7" s="1"/>
  <c r="K334" i="7"/>
  <c r="J334" i="7"/>
  <c r="L334" i="7"/>
  <c r="P334" i="7" s="1"/>
  <c r="K370" i="7"/>
  <c r="J370" i="7"/>
  <c r="L370" i="7"/>
  <c r="P370" i="7" s="1"/>
  <c r="L382" i="7"/>
  <c r="P382" i="7" s="1"/>
  <c r="J382" i="7"/>
  <c r="L406" i="7"/>
  <c r="P406" i="7" s="1"/>
  <c r="K406" i="7"/>
  <c r="J46" i="7"/>
  <c r="J129" i="7"/>
  <c r="J190" i="7"/>
  <c r="J322" i="7"/>
  <c r="J358" i="7"/>
  <c r="J394" i="7"/>
  <c r="K268" i="7"/>
  <c r="K365" i="7"/>
  <c r="L70" i="7"/>
  <c r="P70" i="7" s="1"/>
  <c r="L51" i="7"/>
  <c r="P51" i="7" s="1"/>
  <c r="K51" i="7"/>
  <c r="J51" i="7"/>
  <c r="L75" i="7"/>
  <c r="P75" i="7" s="1"/>
  <c r="K75" i="7"/>
  <c r="J75" i="7"/>
  <c r="L99" i="7"/>
  <c r="P99" i="7" s="1"/>
  <c r="K99" i="7"/>
  <c r="J99" i="7"/>
  <c r="L123" i="7"/>
  <c r="P123" i="7" s="1"/>
  <c r="K123" i="7"/>
  <c r="J123" i="7"/>
  <c r="L147" i="7"/>
  <c r="P147" i="7" s="1"/>
  <c r="K147" i="7"/>
  <c r="J147" i="7"/>
  <c r="L171" i="7"/>
  <c r="P171" i="7" s="1"/>
  <c r="K171" i="7"/>
  <c r="J171" i="7"/>
  <c r="L195" i="7"/>
  <c r="P195" i="7" s="1"/>
  <c r="K195" i="7"/>
  <c r="J195" i="7"/>
  <c r="L219" i="7"/>
  <c r="P219" i="7" s="1"/>
  <c r="K219" i="7"/>
  <c r="J219" i="7"/>
  <c r="L243" i="7"/>
  <c r="P243" i="7" s="1"/>
  <c r="K243" i="7"/>
  <c r="J243" i="7"/>
  <c r="L267" i="7"/>
  <c r="P267" i="7" s="1"/>
  <c r="J267" i="7"/>
  <c r="L303" i="7"/>
  <c r="P303" i="7" s="1"/>
  <c r="K303" i="7"/>
  <c r="J303" i="7"/>
  <c r="L327" i="7"/>
  <c r="P327" i="7" s="1"/>
  <c r="K327" i="7"/>
  <c r="L351" i="7"/>
  <c r="P351" i="7" s="1"/>
  <c r="J351" i="7"/>
  <c r="L375" i="7"/>
  <c r="P375" i="7" s="1"/>
  <c r="K375" i="7"/>
  <c r="L399" i="7"/>
  <c r="P399" i="7" s="1"/>
  <c r="K399" i="7"/>
  <c r="J399" i="7"/>
  <c r="K45" i="7"/>
  <c r="L45" i="7"/>
  <c r="P45" i="7" s="1"/>
  <c r="U86" i="9"/>
  <c r="O65" i="9"/>
  <c r="L59" i="7"/>
  <c r="P59" i="7" s="1"/>
  <c r="K59" i="7"/>
  <c r="K71" i="7"/>
  <c r="L71" i="7"/>
  <c r="P71" i="7" s="1"/>
  <c r="L107" i="7"/>
  <c r="P107" i="7" s="1"/>
  <c r="K107" i="7"/>
  <c r="K119" i="7"/>
  <c r="L119" i="7"/>
  <c r="P119" i="7" s="1"/>
  <c r="L155" i="7"/>
  <c r="P155" i="7" s="1"/>
  <c r="K155" i="7"/>
  <c r="L167" i="7"/>
  <c r="P167" i="7" s="1"/>
  <c r="K167" i="7"/>
  <c r="K191" i="7"/>
  <c r="L191" i="7"/>
  <c r="P191" i="7" s="1"/>
  <c r="K203" i="7"/>
  <c r="L203" i="7"/>
  <c r="P203" i="7" s="1"/>
  <c r="K215" i="7"/>
  <c r="L215" i="7"/>
  <c r="P215" i="7" s="1"/>
  <c r="K227" i="7"/>
  <c r="J227" i="7"/>
  <c r="L227" i="7"/>
  <c r="P227" i="7" s="1"/>
  <c r="K239" i="7"/>
  <c r="L239" i="7"/>
  <c r="P239" i="7" s="1"/>
  <c r="J239" i="7"/>
  <c r="K251" i="7"/>
  <c r="L251" i="7"/>
  <c r="P251" i="7" s="1"/>
  <c r="J251" i="7"/>
  <c r="K263" i="7"/>
  <c r="J263" i="7"/>
  <c r="L263" i="7"/>
  <c r="P263" i="7" s="1"/>
  <c r="K275" i="7"/>
  <c r="L275" i="7"/>
  <c r="P275" i="7" s="1"/>
  <c r="J275" i="7"/>
  <c r="K287" i="7"/>
  <c r="J287" i="7"/>
  <c r="L287" i="7"/>
  <c r="P287" i="7" s="1"/>
  <c r="K299" i="7"/>
  <c r="L299" i="7"/>
  <c r="P299" i="7" s="1"/>
  <c r="J299" i="7"/>
  <c r="J30" i="7"/>
  <c r="J47" i="7"/>
  <c r="J69" i="7"/>
  <c r="J91" i="7"/>
  <c r="J110" i="7"/>
  <c r="J130" i="7"/>
  <c r="J174" i="7"/>
  <c r="J191" i="7"/>
  <c r="J213" i="7"/>
  <c r="J238" i="7"/>
  <c r="J270" i="7"/>
  <c r="J327" i="7"/>
  <c r="J401" i="7"/>
  <c r="K46" i="7"/>
  <c r="K138" i="7"/>
  <c r="K179" i="7"/>
  <c r="L30" i="7"/>
  <c r="P30" i="7" s="1"/>
  <c r="L131" i="7"/>
  <c r="P131" i="7" s="1"/>
  <c r="L206" i="7"/>
  <c r="P206" i="7" s="1"/>
  <c r="L366" i="7"/>
  <c r="P366" i="7" s="1"/>
  <c r="L36" i="7"/>
  <c r="P36" i="7" s="1"/>
  <c r="J36" i="7"/>
  <c r="K36" i="7"/>
  <c r="J48" i="7"/>
  <c r="K48" i="7"/>
  <c r="J31" i="7"/>
  <c r="J50" i="7"/>
  <c r="J70" i="7"/>
  <c r="J114" i="7"/>
  <c r="J153" i="7"/>
  <c r="J175" i="7"/>
  <c r="J214" i="7"/>
  <c r="J271" i="7"/>
  <c r="J298" i="7"/>
  <c r="J331" i="7"/>
  <c r="J364" i="7"/>
  <c r="K94" i="7"/>
  <c r="K186" i="7"/>
  <c r="K231" i="7"/>
  <c r="K274" i="7"/>
  <c r="K377" i="7"/>
  <c r="L82" i="7"/>
  <c r="P82" i="7" s="1"/>
  <c r="L294" i="7"/>
  <c r="P294" i="7" s="1"/>
  <c r="L37" i="7"/>
  <c r="P37" i="7" s="1"/>
  <c r="J37" i="7"/>
  <c r="K37" i="7"/>
  <c r="L49" i="7"/>
  <c r="P49" i="7" s="1"/>
  <c r="J49" i="7"/>
  <c r="K49" i="7"/>
  <c r="J61" i="7"/>
  <c r="L61" i="7"/>
  <c r="P61" i="7" s="1"/>
  <c r="J73" i="7"/>
  <c r="K73" i="7"/>
  <c r="J85" i="7"/>
  <c r="K85" i="7"/>
  <c r="L85" i="7"/>
  <c r="P85" i="7" s="1"/>
  <c r="J97" i="7"/>
  <c r="L97" i="7"/>
  <c r="P97" i="7" s="1"/>
  <c r="K97" i="7"/>
  <c r="L109" i="7"/>
  <c r="P109" i="7" s="1"/>
  <c r="J109" i="7"/>
  <c r="L121" i="7"/>
  <c r="P121" i="7" s="1"/>
  <c r="J121" i="7"/>
  <c r="K121" i="7"/>
  <c r="J133" i="7"/>
  <c r="L133" i="7"/>
  <c r="P133" i="7" s="1"/>
  <c r="K133" i="7"/>
  <c r="J145" i="7"/>
  <c r="K145" i="7"/>
  <c r="L145" i="7"/>
  <c r="P145" i="7" s="1"/>
  <c r="J169" i="7"/>
  <c r="L169" i="7"/>
  <c r="P169" i="7" s="1"/>
  <c r="K169" i="7"/>
  <c r="L181" i="7"/>
  <c r="P181" i="7" s="1"/>
  <c r="J181" i="7"/>
  <c r="K181" i="7"/>
  <c r="L193" i="7"/>
  <c r="P193" i="7" s="1"/>
  <c r="J193" i="7"/>
  <c r="J205" i="7"/>
  <c r="L205" i="7"/>
  <c r="P205" i="7" s="1"/>
  <c r="J217" i="7"/>
  <c r="K217" i="7"/>
  <c r="L217" i="7"/>
  <c r="P217" i="7" s="1"/>
  <c r="K229" i="7"/>
  <c r="J229" i="7"/>
  <c r="L229" i="7"/>
  <c r="P229" i="7" s="1"/>
  <c r="K241" i="7"/>
  <c r="J241" i="7"/>
  <c r="L241" i="7"/>
  <c r="P241" i="7" s="1"/>
  <c r="L253" i="7"/>
  <c r="P253" i="7" s="1"/>
  <c r="J253" i="7"/>
  <c r="K253" i="7"/>
  <c r="L265" i="7"/>
  <c r="P265" i="7" s="1"/>
  <c r="J265" i="7"/>
  <c r="K265" i="7"/>
  <c r="L277" i="7"/>
  <c r="P277" i="7" s="1"/>
  <c r="J277" i="7"/>
  <c r="K277" i="7"/>
  <c r="J289" i="7"/>
  <c r="L289" i="7"/>
  <c r="P289" i="7" s="1"/>
  <c r="J54" i="7"/>
  <c r="J71" i="7"/>
  <c r="J93" i="7"/>
  <c r="J115" i="7"/>
  <c r="J154" i="7"/>
  <c r="J198" i="7"/>
  <c r="J215" i="7"/>
  <c r="J246" i="7"/>
  <c r="J302" i="7"/>
  <c r="K50" i="7"/>
  <c r="K95" i="7"/>
  <c r="K142" i="7"/>
  <c r="K232" i="7"/>
  <c r="K280" i="7"/>
  <c r="L86" i="7"/>
  <c r="P86" i="7" s="1"/>
  <c r="K38" i="7"/>
  <c r="L38" i="7"/>
  <c r="P38" i="7" s="1"/>
  <c r="L74" i="7"/>
  <c r="P74" i="7" s="1"/>
  <c r="K74" i="7"/>
  <c r="L122" i="7"/>
  <c r="P122" i="7" s="1"/>
  <c r="K122" i="7"/>
  <c r="L134" i="7"/>
  <c r="P134" i="7" s="1"/>
  <c r="K134" i="7"/>
  <c r="K182" i="7"/>
  <c r="L182" i="7"/>
  <c r="P182" i="7" s="1"/>
  <c r="L194" i="7"/>
  <c r="P194" i="7" s="1"/>
  <c r="K194" i="7"/>
  <c r="K242" i="7"/>
  <c r="L242" i="7"/>
  <c r="P242" i="7" s="1"/>
  <c r="L266" i="7"/>
  <c r="P266" i="7" s="1"/>
  <c r="K266" i="7"/>
  <c r="K314" i="7"/>
  <c r="L314" i="7"/>
  <c r="P314" i="7" s="1"/>
  <c r="J326" i="7"/>
  <c r="L326" i="7"/>
  <c r="P326" i="7" s="1"/>
  <c r="L338" i="7"/>
  <c r="P338" i="7" s="1"/>
  <c r="J338" i="7"/>
  <c r="K350" i="7"/>
  <c r="L350" i="7"/>
  <c r="P350" i="7" s="1"/>
  <c r="L362" i="7"/>
  <c r="P362" i="7" s="1"/>
  <c r="J362" i="7"/>
  <c r="K362" i="7"/>
  <c r="K374" i="7"/>
  <c r="L374" i="7"/>
  <c r="P374" i="7" s="1"/>
  <c r="J374" i="7"/>
  <c r="K386" i="7"/>
  <c r="L386" i="7"/>
  <c r="P386" i="7" s="1"/>
  <c r="J398" i="7"/>
  <c r="L398" i="7"/>
  <c r="P398" i="7" s="1"/>
  <c r="K398" i="7"/>
  <c r="L410" i="7"/>
  <c r="P410" i="7" s="1"/>
  <c r="K410" i="7"/>
  <c r="J410" i="7"/>
  <c r="J33" i="7"/>
  <c r="J55" i="7"/>
  <c r="J74" i="7"/>
  <c r="J94" i="7"/>
  <c r="J138" i="7"/>
  <c r="J155" i="7"/>
  <c r="J177" i="7"/>
  <c r="J199" i="7"/>
  <c r="J218" i="7"/>
  <c r="J247" i="7"/>
  <c r="J306" i="7"/>
  <c r="J375" i="7"/>
  <c r="J406" i="7"/>
  <c r="K57" i="7"/>
  <c r="K98" i="7"/>
  <c r="K143" i="7"/>
  <c r="K190" i="7"/>
  <c r="K235" i="7"/>
  <c r="K381" i="7"/>
  <c r="L34" i="7"/>
  <c r="P34" i="7" s="1"/>
  <c r="L89" i="7"/>
  <c r="P89" i="7" s="1"/>
  <c r="L150" i="7"/>
  <c r="P150" i="7" s="1"/>
  <c r="L230" i="7"/>
  <c r="P230" i="7" s="1"/>
  <c r="K311" i="7"/>
  <c r="L311" i="7"/>
  <c r="P311" i="7" s="1"/>
  <c r="K323" i="7"/>
  <c r="L323" i="7"/>
  <c r="P323" i="7" s="1"/>
  <c r="K347" i="7"/>
  <c r="J347" i="7"/>
  <c r="K359" i="7"/>
  <c r="J359" i="7"/>
  <c r="K371" i="7"/>
  <c r="J371" i="7"/>
  <c r="K383" i="7"/>
  <c r="L383" i="7"/>
  <c r="P383" i="7" s="1"/>
  <c r="J383" i="7"/>
  <c r="K395" i="7"/>
  <c r="L395" i="7"/>
  <c r="P395" i="7" s="1"/>
  <c r="J395" i="7"/>
  <c r="K407" i="7"/>
  <c r="J407" i="7"/>
  <c r="K361" i="7"/>
  <c r="L240" i="7"/>
  <c r="P240" i="7" s="1"/>
  <c r="L347" i="7"/>
  <c r="P347" i="7" s="1"/>
  <c r="K228" i="7"/>
  <c r="L228" i="7"/>
  <c r="P228" i="7" s="1"/>
  <c r="K252" i="7"/>
  <c r="L252" i="7"/>
  <c r="P252" i="7" s="1"/>
  <c r="K300" i="7"/>
  <c r="L300" i="7"/>
  <c r="P300" i="7" s="1"/>
  <c r="K324" i="7"/>
  <c r="L324" i="7"/>
  <c r="P324" i="7" s="1"/>
  <c r="K372" i="7"/>
  <c r="J372" i="7"/>
  <c r="L372" i="7"/>
  <c r="P372" i="7" s="1"/>
  <c r="K384" i="7"/>
  <c r="J384" i="7"/>
  <c r="K396" i="7"/>
  <c r="L396" i="7"/>
  <c r="P396" i="7" s="1"/>
  <c r="J396" i="7"/>
  <c r="K408" i="7"/>
  <c r="J408" i="7"/>
  <c r="L84" i="7"/>
  <c r="P84" i="7" s="1"/>
  <c r="L120" i="7"/>
  <c r="P120" i="7" s="1"/>
  <c r="P200" i="7"/>
  <c r="L348" i="7"/>
  <c r="P348" i="7" s="1"/>
  <c r="L371" i="7"/>
  <c r="P371" i="7" s="1"/>
  <c r="L325" i="7"/>
  <c r="P325" i="7" s="1"/>
  <c r="J325" i="7"/>
  <c r="J337" i="7"/>
  <c r="L337" i="7"/>
  <c r="P337" i="7" s="1"/>
  <c r="K373" i="7"/>
  <c r="J373" i="7"/>
  <c r="J385" i="7"/>
  <c r="K385" i="7"/>
  <c r="L397" i="7"/>
  <c r="P397" i="7" s="1"/>
  <c r="J397" i="7"/>
  <c r="J409" i="7"/>
  <c r="L409" i="7"/>
  <c r="P409" i="7" s="1"/>
  <c r="K60" i="7"/>
  <c r="K108" i="7"/>
  <c r="K156" i="7"/>
  <c r="L349" i="7"/>
  <c r="P349" i="7" s="1"/>
  <c r="L373" i="7"/>
  <c r="P373" i="7" s="1"/>
  <c r="L393" i="7"/>
  <c r="P393" i="7" s="1"/>
  <c r="K96" i="7"/>
  <c r="K144" i="7"/>
  <c r="K349" i="7"/>
  <c r="L168" i="7"/>
  <c r="P168" i="7" s="1"/>
  <c r="L204" i="7"/>
  <c r="P204" i="7" s="1"/>
  <c r="L313" i="7"/>
  <c r="P313" i="7" s="1"/>
  <c r="J393" i="7"/>
  <c r="L72" i="7"/>
  <c r="P72" i="7" s="1"/>
  <c r="L335" i="7"/>
  <c r="P335" i="7" s="1"/>
  <c r="L359" i="7"/>
  <c r="P359" i="7" s="1"/>
  <c r="J311" i="7"/>
  <c r="J323" i="7"/>
  <c r="J336" i="7"/>
  <c r="K84" i="7"/>
  <c r="K132" i="7"/>
  <c r="K180" i="7"/>
  <c r="L96" i="7"/>
  <c r="P96" i="7" s="1"/>
  <c r="L132" i="7"/>
  <c r="P132" i="7" s="1"/>
  <c r="L361" i="7"/>
  <c r="P361" i="7" s="1"/>
  <c r="L384" i="7"/>
  <c r="P384" i="7" s="1"/>
  <c r="P80" i="7"/>
  <c r="P152" i="7"/>
  <c r="P224" i="7"/>
  <c r="P272" i="7"/>
  <c r="P296" i="7"/>
  <c r="P344" i="7"/>
  <c r="P368" i="7"/>
  <c r="J108" i="7"/>
  <c r="J156" i="7"/>
  <c r="J180" i="7"/>
  <c r="J192" i="7"/>
  <c r="J204" i="7"/>
  <c r="J216" i="7"/>
  <c r="J228" i="7"/>
  <c r="J240" i="7"/>
  <c r="J252" i="7"/>
  <c r="J264" i="7"/>
  <c r="J276" i="7"/>
  <c r="J288" i="7"/>
  <c r="J300" i="7"/>
  <c r="J312" i="7"/>
  <c r="J324" i="7"/>
  <c r="L276" i="7"/>
  <c r="P276" i="7" s="1"/>
  <c r="L385" i="7"/>
  <c r="P385" i="7" s="1"/>
  <c r="J301" i="7"/>
  <c r="J313" i="7"/>
  <c r="K152" i="7"/>
  <c r="K296" i="7"/>
  <c r="K337" i="7"/>
  <c r="L192" i="7"/>
  <c r="P192" i="7" s="1"/>
  <c r="L301" i="7"/>
  <c r="P301" i="7" s="1"/>
  <c r="L407" i="7"/>
  <c r="P407" i="7" s="1"/>
  <c r="L23" i="7"/>
  <c r="P23" i="7" s="1"/>
  <c r="L19" i="7"/>
  <c r="P19" i="7" s="1"/>
  <c r="K22" i="7"/>
  <c r="J18" i="7"/>
  <c r="K18" i="7"/>
  <c r="K21" i="7"/>
  <c r="K23" i="7"/>
  <c r="L20" i="7"/>
  <c r="L21" i="7"/>
  <c r="L22" i="7"/>
  <c r="K19" i="7"/>
  <c r="J20" i="7"/>
  <c r="AO15" i="3"/>
  <c r="C32" i="9"/>
  <c r="B23" i="9"/>
  <c r="B91" i="9"/>
  <c r="I50" i="9"/>
  <c r="I22" i="9"/>
  <c r="O99" i="9"/>
  <c r="O90" i="9"/>
  <c r="AQ57" i="3"/>
  <c r="AQ64" i="3"/>
  <c r="B79" i="4"/>
  <c r="B94" i="5"/>
  <c r="AP64" i="3"/>
  <c r="AN82" i="3"/>
  <c r="AO90" i="3"/>
  <c r="B57" i="5"/>
  <c r="AD43" i="9"/>
  <c r="AD16" i="9"/>
  <c r="I53" i="9"/>
  <c r="AP28" i="3"/>
  <c r="AO23" i="3"/>
  <c r="B77" i="4"/>
  <c r="B39" i="4"/>
  <c r="AP20" i="3"/>
  <c r="AO61" i="3"/>
  <c r="AO47" i="3"/>
  <c r="AP101" i="3"/>
  <c r="AP92" i="3"/>
  <c r="B24" i="5"/>
  <c r="AP78" i="3"/>
  <c r="AP77" i="3"/>
  <c r="AP98" i="3"/>
  <c r="AD54" i="9"/>
  <c r="AQ30" i="3"/>
  <c r="AQ58" i="3"/>
  <c r="AO78" i="3"/>
  <c r="AN77" i="3"/>
  <c r="AO89" i="3"/>
  <c r="B22" i="4"/>
  <c r="AO30" i="3"/>
  <c r="B24" i="4"/>
  <c r="C38" i="9"/>
  <c r="B84" i="4"/>
  <c r="B65" i="5"/>
  <c r="AN44" i="3"/>
  <c r="B99" i="5"/>
  <c r="B61" i="5"/>
  <c r="B15" i="5"/>
  <c r="AD99" i="9"/>
  <c r="O81" i="9"/>
  <c r="AO14" i="3"/>
  <c r="T89" i="11"/>
  <c r="AN86" i="3"/>
  <c r="AQ102" i="3"/>
  <c r="AQ101" i="3"/>
  <c r="AQ92" i="3"/>
  <c r="O43" i="9"/>
  <c r="V43" i="9"/>
  <c r="B44" i="4"/>
  <c r="B80" i="5"/>
  <c r="B43" i="5"/>
  <c r="B17" i="5"/>
  <c r="I43" i="9"/>
  <c r="AQ98" i="3"/>
  <c r="AP38" i="3"/>
  <c r="AN27" i="3"/>
  <c r="AO65" i="3"/>
  <c r="AO64" i="3"/>
  <c r="AO59" i="3"/>
  <c r="AP58" i="3"/>
  <c r="T33" i="11"/>
  <c r="T35" i="11"/>
  <c r="B81" i="4"/>
  <c r="B42" i="5"/>
  <c r="AP8" i="3"/>
  <c r="AD40" i="9"/>
  <c r="B33" i="9"/>
  <c r="B26" i="9"/>
  <c r="AD90" i="9"/>
  <c r="B72" i="9"/>
  <c r="AQ82" i="3"/>
  <c r="AO49" i="3"/>
  <c r="AQ88" i="3"/>
  <c r="AQ90" i="3"/>
  <c r="AQ89" i="3"/>
  <c r="AP6" i="3"/>
  <c r="B41" i="6"/>
  <c r="AJ9" i="3"/>
  <c r="B30" i="5"/>
  <c r="AD44" i="9"/>
  <c r="B39" i="9"/>
  <c r="V32" i="9"/>
  <c r="B9" i="9"/>
  <c r="B97" i="9"/>
  <c r="AP29" i="3"/>
  <c r="AP23" i="3"/>
  <c r="AN49" i="3"/>
  <c r="AN88" i="3"/>
  <c r="AP90" i="3"/>
  <c r="AP89" i="3"/>
  <c r="B45" i="5"/>
  <c r="AN14" i="3"/>
  <c r="AQ14" i="3"/>
  <c r="AQ15" i="3"/>
  <c r="AP15" i="3"/>
  <c r="AN51" i="3"/>
  <c r="AP51" i="3"/>
  <c r="AQ51" i="3"/>
  <c r="B64" i="6"/>
  <c r="O87" i="9"/>
  <c r="AO32" i="3"/>
  <c r="AP32" i="3"/>
  <c r="AN52" i="3"/>
  <c r="AQ52" i="3"/>
  <c r="B60" i="4"/>
  <c r="U75" i="9"/>
  <c r="C75" i="9"/>
  <c r="I75" i="9"/>
  <c r="L89" i="11"/>
  <c r="I87" i="9"/>
  <c r="T88" i="11"/>
  <c r="L88" i="11"/>
  <c r="BM13" i="3"/>
  <c r="U51" i="9"/>
  <c r="I51" i="9"/>
  <c r="B80" i="11"/>
  <c r="B86" i="4"/>
  <c r="AQ84" i="3"/>
  <c r="AP84" i="3"/>
  <c r="C21" i="11"/>
  <c r="B58" i="5"/>
  <c r="B76" i="5"/>
  <c r="B73" i="6"/>
  <c r="Q85" i="11"/>
  <c r="L85" i="11"/>
  <c r="B90" i="5"/>
  <c r="C87" i="9"/>
  <c r="AD62" i="9"/>
  <c r="AN38" i="3"/>
  <c r="Q86" i="11"/>
  <c r="K99" i="11"/>
  <c r="B70" i="5"/>
  <c r="B35" i="4"/>
  <c r="U66" i="9"/>
  <c r="O66" i="9"/>
  <c r="B102" i="6"/>
  <c r="B102" i="4"/>
  <c r="B59" i="6"/>
  <c r="B27" i="4"/>
  <c r="B18" i="4"/>
  <c r="B75" i="5"/>
  <c r="B53" i="5"/>
  <c r="B87" i="9"/>
  <c r="B79" i="9"/>
  <c r="B70" i="9"/>
  <c r="AD8" i="9"/>
  <c r="BM8" i="3" s="1"/>
  <c r="I90" i="9"/>
  <c r="AP99" i="3"/>
  <c r="V29" i="9"/>
  <c r="B14" i="9"/>
  <c r="C90" i="9"/>
  <c r="AO99" i="3"/>
  <c r="T22" i="11"/>
  <c r="B74" i="4"/>
  <c r="B72" i="4"/>
  <c r="B100" i="4"/>
  <c r="B91" i="5"/>
  <c r="B84" i="5"/>
  <c r="B74" i="5"/>
  <c r="B67" i="5"/>
  <c r="B26" i="5"/>
  <c r="AD21" i="9"/>
  <c r="B73" i="9"/>
  <c r="U62" i="9"/>
  <c r="AP21" i="3"/>
  <c r="AO20" i="3"/>
  <c r="AN30" i="3"/>
  <c r="AN29" i="3"/>
  <c r="AN58" i="3"/>
  <c r="AO53" i="3"/>
  <c r="AO52" i="3"/>
  <c r="AN79" i="3"/>
  <c r="AN78" i="3"/>
  <c r="AP5" i="3"/>
  <c r="E34" i="11"/>
  <c r="T79" i="11"/>
  <c r="T23" i="11"/>
  <c r="B67" i="4"/>
  <c r="B60" i="5"/>
  <c r="AD46" i="9"/>
  <c r="C43" i="9"/>
  <c r="B32" i="9"/>
  <c r="C20" i="9"/>
  <c r="C16" i="9"/>
  <c r="B90" i="9"/>
  <c r="O86" i="9"/>
  <c r="I66" i="9"/>
  <c r="T34" i="11"/>
  <c r="Q94" i="11"/>
  <c r="Q92" i="11"/>
  <c r="V46" i="9"/>
  <c r="B43" i="9"/>
  <c r="B37" i="9"/>
  <c r="B20" i="9"/>
  <c r="B16" i="9"/>
  <c r="AN32" i="3"/>
  <c r="AN61" i="3"/>
  <c r="AQ83" i="3"/>
  <c r="AN100" i="3"/>
  <c r="AN99" i="3"/>
  <c r="L53" i="11"/>
  <c r="Q56" i="11"/>
  <c r="Q34" i="11"/>
  <c r="Q22" i="11"/>
  <c r="X99" i="11"/>
  <c r="U46" i="9"/>
  <c r="I31" i="9"/>
  <c r="AK5" i="3"/>
  <c r="AL5" i="3" s="1"/>
  <c r="AX5" i="3" s="1"/>
  <c r="B94" i="9"/>
  <c r="O89" i="9"/>
  <c r="AP83" i="3"/>
  <c r="L52" i="11"/>
  <c r="Q55" i="11"/>
  <c r="B74" i="6"/>
  <c r="B62" i="4"/>
  <c r="B19" i="4"/>
  <c r="B17" i="4"/>
  <c r="B88" i="4"/>
  <c r="B86" i="5"/>
  <c r="B56" i="5"/>
  <c r="B8" i="5"/>
  <c r="AD50" i="9"/>
  <c r="V23" i="9"/>
  <c r="I19" i="9"/>
  <c r="I89" i="9"/>
  <c r="I77" i="9"/>
  <c r="U71" i="9"/>
  <c r="AD65" i="9"/>
  <c r="AN39" i="3"/>
  <c r="AQ86" i="3"/>
  <c r="AN85" i="3"/>
  <c r="AN84" i="3"/>
  <c r="AO83" i="3"/>
  <c r="AO101" i="3"/>
  <c r="B75" i="4"/>
  <c r="B73" i="4"/>
  <c r="B40" i="4"/>
  <c r="B36" i="4"/>
  <c r="B99" i="4"/>
  <c r="B90" i="4"/>
  <c r="B49" i="5"/>
  <c r="V50" i="9"/>
  <c r="AD30" i="9"/>
  <c r="I23" i="9"/>
  <c r="O71" i="9"/>
  <c r="U65" i="9"/>
  <c r="B58" i="9"/>
  <c r="O51" i="9"/>
  <c r="AP44" i="3"/>
  <c r="AN26" i="3"/>
  <c r="AP87" i="3"/>
  <c r="AO86" i="3"/>
  <c r="AN67" i="3"/>
  <c r="L34" i="11"/>
  <c r="Q35" i="11"/>
  <c r="D101" i="11"/>
  <c r="Q101" i="11"/>
  <c r="T101" i="11"/>
  <c r="L101" i="11"/>
  <c r="Q15" i="11"/>
  <c r="T15" i="11"/>
  <c r="L15" i="11"/>
  <c r="AQ72" i="3"/>
  <c r="AN72" i="3"/>
  <c r="AO72" i="3"/>
  <c r="AP72" i="3"/>
  <c r="B29" i="6"/>
  <c r="E17" i="11"/>
  <c r="Q17" i="11"/>
  <c r="L17" i="11"/>
  <c r="T17" i="11"/>
  <c r="Q29" i="11"/>
  <c r="T29" i="11"/>
  <c r="J50" i="11"/>
  <c r="T50" i="11"/>
  <c r="Q50" i="11"/>
  <c r="L50" i="11"/>
  <c r="T62" i="11"/>
  <c r="Q62" i="11"/>
  <c r="L62" i="11"/>
  <c r="T74" i="11"/>
  <c r="L74" i="11"/>
  <c r="Q74" i="11"/>
  <c r="K84" i="11"/>
  <c r="T84" i="11"/>
  <c r="L84" i="11"/>
  <c r="Q84" i="11"/>
  <c r="B61" i="4"/>
  <c r="B46" i="4"/>
  <c r="B103" i="4"/>
  <c r="B92" i="4"/>
  <c r="D100" i="11"/>
  <c r="Q100" i="11"/>
  <c r="T100" i="11"/>
  <c r="L100" i="11"/>
  <c r="AD7" i="9"/>
  <c r="S7" i="11" s="1"/>
  <c r="C7" i="9"/>
  <c r="B7" i="9"/>
  <c r="D36" i="11"/>
  <c r="T36" i="11"/>
  <c r="L36" i="11"/>
  <c r="Q36" i="11"/>
  <c r="G57" i="11"/>
  <c r="Q57" i="11"/>
  <c r="L57" i="11"/>
  <c r="B15" i="4"/>
  <c r="T47" i="11"/>
  <c r="Q47" i="11"/>
  <c r="L47" i="11"/>
  <c r="J70" i="11"/>
  <c r="T70" i="11"/>
  <c r="Q70" i="11"/>
  <c r="L70" i="11"/>
  <c r="H102" i="11"/>
  <c r="L102" i="11"/>
  <c r="T102" i="11"/>
  <c r="Q102" i="11"/>
  <c r="B38" i="6"/>
  <c r="T58" i="11"/>
  <c r="T48" i="11"/>
  <c r="L48" i="11"/>
  <c r="Q48" i="11"/>
  <c r="T71" i="11"/>
  <c r="Q71" i="11"/>
  <c r="L71" i="11"/>
  <c r="H103" i="11"/>
  <c r="L103" i="11"/>
  <c r="T103" i="11"/>
  <c r="Q103" i="11"/>
  <c r="B63" i="5"/>
  <c r="AP71" i="3"/>
  <c r="AO71" i="3"/>
  <c r="AQ71" i="3"/>
  <c r="AN71" i="3"/>
  <c r="G27" i="11"/>
  <c r="Q27" i="11"/>
  <c r="T27" i="11"/>
  <c r="Q39" i="11"/>
  <c r="L39" i="11"/>
  <c r="T39" i="11"/>
  <c r="T73" i="11"/>
  <c r="Q73" i="11"/>
  <c r="L73" i="11"/>
  <c r="F95" i="11"/>
  <c r="Q95" i="11"/>
  <c r="L95" i="11"/>
  <c r="T95" i="11"/>
  <c r="AN63" i="3"/>
  <c r="AO63" i="3"/>
  <c r="AP63" i="3"/>
  <c r="AQ63" i="3"/>
  <c r="AP55" i="3"/>
  <c r="AO55" i="3"/>
  <c r="Q5" i="11"/>
  <c r="AO73" i="3"/>
  <c r="AN73" i="3"/>
  <c r="Q58" i="11"/>
  <c r="T91" i="11"/>
  <c r="R90" i="11"/>
  <c r="L90" i="11"/>
  <c r="T90" i="11"/>
  <c r="T46" i="11"/>
  <c r="Q46" i="11"/>
  <c r="L46" i="11"/>
  <c r="M69" i="11"/>
  <c r="Q69" i="11"/>
  <c r="L69" i="11"/>
  <c r="B97" i="6"/>
  <c r="B80" i="4"/>
  <c r="V25" i="9"/>
  <c r="B25" i="9"/>
  <c r="U25" i="9"/>
  <c r="AD25" i="9"/>
  <c r="Q91" i="11"/>
  <c r="Q90" i="11"/>
  <c r="T57" i="11"/>
  <c r="B51" i="4"/>
  <c r="Q28" i="11"/>
  <c r="T28" i="11"/>
  <c r="T49" i="11"/>
  <c r="Q49" i="11"/>
  <c r="L49" i="11"/>
  <c r="I61" i="11"/>
  <c r="T61" i="11"/>
  <c r="Q61" i="11"/>
  <c r="L61" i="11"/>
  <c r="X83" i="11"/>
  <c r="T83" i="11"/>
  <c r="Q83" i="11"/>
  <c r="L83" i="11"/>
  <c r="B53" i="4"/>
  <c r="B69" i="5"/>
  <c r="F30" i="11"/>
  <c r="L30" i="11"/>
  <c r="T30" i="11"/>
  <c r="Q30" i="11"/>
  <c r="B82" i="5"/>
  <c r="B72" i="5"/>
  <c r="B21" i="5"/>
  <c r="L31" i="11"/>
  <c r="T31" i="11"/>
  <c r="B76" i="4"/>
  <c r="B78" i="4"/>
  <c r="U57" i="9"/>
  <c r="AD57" i="9"/>
  <c r="O57" i="9"/>
  <c r="C57" i="9"/>
  <c r="I57" i="9"/>
  <c r="AO95" i="3"/>
  <c r="AN95" i="3"/>
  <c r="AP95" i="3"/>
  <c r="AQ95" i="3"/>
  <c r="L29" i="11"/>
  <c r="B68" i="9"/>
  <c r="I68" i="9"/>
  <c r="O68" i="9"/>
  <c r="U68" i="9"/>
  <c r="B101" i="5"/>
  <c r="O47" i="9"/>
  <c r="B47" i="9"/>
  <c r="AN96" i="3"/>
  <c r="AO96" i="3"/>
  <c r="AP96" i="3"/>
  <c r="AQ96" i="3"/>
  <c r="O38" i="9"/>
  <c r="I38" i="9"/>
  <c r="V38" i="9"/>
  <c r="AD38" i="9"/>
  <c r="D37" i="11"/>
  <c r="T37" i="11"/>
  <c r="Q37" i="11"/>
  <c r="L37" i="11"/>
  <c r="B86" i="6"/>
  <c r="B82" i="4"/>
  <c r="T26" i="11"/>
  <c r="Q26" i="11"/>
  <c r="L26" i="11"/>
  <c r="Q59" i="11"/>
  <c r="L59" i="11"/>
  <c r="E81" i="11"/>
  <c r="Q81" i="11"/>
  <c r="T81" i="11"/>
  <c r="L81" i="11"/>
  <c r="F93" i="11"/>
  <c r="Q93" i="11"/>
  <c r="L93" i="11"/>
  <c r="B27" i="6"/>
  <c r="B63" i="6"/>
  <c r="D38" i="11"/>
  <c r="T38" i="11"/>
  <c r="L38" i="11"/>
  <c r="Q38" i="11"/>
  <c r="T60" i="11"/>
  <c r="L60" i="11"/>
  <c r="Q60" i="11"/>
  <c r="N72" i="11"/>
  <c r="T72" i="11"/>
  <c r="L72" i="11"/>
  <c r="Q72" i="11"/>
  <c r="E82" i="11"/>
  <c r="T82" i="11"/>
  <c r="Q82" i="11"/>
  <c r="L82" i="11"/>
  <c r="G94" i="11"/>
  <c r="L94" i="11"/>
  <c r="Q16" i="11"/>
  <c r="T16" i="11"/>
  <c r="L16" i="11"/>
  <c r="B65" i="6"/>
  <c r="B28" i="6"/>
  <c r="J18" i="11"/>
  <c r="L18" i="11"/>
  <c r="T18" i="11"/>
  <c r="Q18" i="11"/>
  <c r="AQ18" i="3"/>
  <c r="AO18" i="3"/>
  <c r="AP18" i="3"/>
  <c r="AN18" i="3"/>
  <c r="T92" i="11"/>
  <c r="B99" i="6"/>
  <c r="B16" i="6"/>
  <c r="M19" i="11"/>
  <c r="L19" i="11"/>
  <c r="T19" i="11"/>
  <c r="Q19" i="11"/>
  <c r="B89" i="6"/>
  <c r="B14" i="6"/>
  <c r="C20" i="11"/>
  <c r="L20" i="11"/>
  <c r="Q20" i="11"/>
  <c r="T20" i="11"/>
  <c r="B27" i="5"/>
  <c r="B85" i="6"/>
  <c r="B88" i="5"/>
  <c r="B34" i="5"/>
  <c r="B20" i="5"/>
  <c r="AD68" i="9"/>
  <c r="U63" i="9"/>
  <c r="I63" i="9"/>
  <c r="B103" i="9"/>
  <c r="I103" i="9"/>
  <c r="O103" i="9"/>
  <c r="L28" i="11"/>
  <c r="AP35" i="3"/>
  <c r="AQ35" i="3"/>
  <c r="AO35" i="3"/>
  <c r="I40" i="11"/>
  <c r="Q40" i="11"/>
  <c r="L40" i="11"/>
  <c r="Q63" i="11"/>
  <c r="T63" i="11"/>
  <c r="I96" i="11"/>
  <c r="T96" i="11"/>
  <c r="L96" i="11"/>
  <c r="Q96" i="11"/>
  <c r="AN74" i="3"/>
  <c r="AQ74" i="3"/>
  <c r="Q33" i="11"/>
  <c r="B19" i="9"/>
  <c r="O19" i="9"/>
  <c r="U19" i="9"/>
  <c r="AD19" i="9"/>
  <c r="O88" i="9"/>
  <c r="B88" i="9"/>
  <c r="B83" i="9"/>
  <c r="I83" i="9"/>
  <c r="O83" i="9"/>
  <c r="U83" i="9"/>
  <c r="AO36" i="3"/>
  <c r="AP36" i="3"/>
  <c r="AQ36" i="3"/>
  <c r="AN57" i="3"/>
  <c r="AP57" i="3"/>
  <c r="AN75" i="3"/>
  <c r="AO75" i="3"/>
  <c r="AQ93" i="3"/>
  <c r="AN93" i="3"/>
  <c r="AO93" i="3"/>
  <c r="AP93" i="3"/>
  <c r="X32" i="11"/>
  <c r="L32" i="11"/>
  <c r="T32" i="11"/>
  <c r="Q51" i="11"/>
  <c r="T51" i="11"/>
  <c r="D85" i="11"/>
  <c r="T85" i="11"/>
  <c r="M52" i="11"/>
  <c r="Q52" i="11"/>
  <c r="H86" i="11"/>
  <c r="T86" i="11"/>
  <c r="G11" i="11"/>
  <c r="Q11" i="11"/>
  <c r="L42" i="11"/>
  <c r="T42" i="11"/>
  <c r="Q42" i="11"/>
  <c r="Q53" i="11"/>
  <c r="Q65" i="11"/>
  <c r="T65" i="11"/>
  <c r="Q87" i="11"/>
  <c r="T87" i="11"/>
  <c r="D98" i="11"/>
  <c r="T98" i="11"/>
  <c r="Q98" i="11"/>
  <c r="L98" i="11"/>
  <c r="I34" i="9"/>
  <c r="O34" i="9"/>
  <c r="U34" i="9"/>
  <c r="C34" i="9"/>
  <c r="V34" i="9"/>
  <c r="AD34" i="9"/>
  <c r="B82" i="9"/>
  <c r="O76" i="9"/>
  <c r="B76" i="9"/>
  <c r="L14" i="11"/>
  <c r="AE5" i="3"/>
  <c r="AF5" i="3" s="1"/>
  <c r="AH7" i="3"/>
  <c r="AI7" i="3" s="1"/>
  <c r="AW7" i="3" s="1"/>
  <c r="AD4" i="9"/>
  <c r="BM4" i="3" s="1"/>
  <c r="AK4" i="3"/>
  <c r="AL4" i="3" s="1"/>
  <c r="AX4" i="3" s="1"/>
  <c r="AE8" i="3"/>
  <c r="AF8" i="3" s="1"/>
  <c r="AT9" i="3"/>
  <c r="AT4" i="3"/>
  <c r="U84" i="9"/>
  <c r="AD84" i="9"/>
  <c r="O84" i="9"/>
  <c r="U78" i="9"/>
  <c r="O78" i="9"/>
  <c r="AD78" i="9"/>
  <c r="C78" i="9"/>
  <c r="U72" i="9"/>
  <c r="C72" i="9"/>
  <c r="O72" i="9"/>
  <c r="M21" i="11"/>
  <c r="Q21" i="11"/>
  <c r="L21" i="11"/>
  <c r="Q41" i="11"/>
  <c r="L41" i="11"/>
  <c r="W64" i="11"/>
  <c r="Q64" i="11"/>
  <c r="T64" i="11"/>
  <c r="Q76" i="11"/>
  <c r="L76" i="11"/>
  <c r="K23" i="11"/>
  <c r="Q23" i="11"/>
  <c r="L23" i="11"/>
  <c r="Q77" i="11"/>
  <c r="L77" i="11"/>
  <c r="W23" i="11"/>
  <c r="M34" i="11"/>
  <c r="L43" i="11"/>
  <c r="Q43" i="11"/>
  <c r="L54" i="11"/>
  <c r="T54" i="11"/>
  <c r="L66" i="11"/>
  <c r="T66" i="11"/>
  <c r="Q66" i="11"/>
  <c r="F78" i="11"/>
  <c r="L78" i="11"/>
  <c r="T78" i="11"/>
  <c r="Q78" i="11"/>
  <c r="H88" i="11"/>
  <c r="Q88" i="11"/>
  <c r="D99" i="11"/>
  <c r="Q99" i="11"/>
  <c r="T99" i="11"/>
  <c r="B43" i="4"/>
  <c r="B26" i="4"/>
  <c r="B102" i="5"/>
  <c r="O52" i="9"/>
  <c r="B52" i="9"/>
  <c r="AN42" i="3"/>
  <c r="AO42" i="3"/>
  <c r="AP42" i="3"/>
  <c r="AQ42" i="3"/>
  <c r="AN46" i="3"/>
  <c r="AO46" i="3"/>
  <c r="AP46" i="3"/>
  <c r="AQ46" i="3"/>
  <c r="AO76" i="3"/>
  <c r="AN76" i="3"/>
  <c r="T41" i="11"/>
  <c r="Q75" i="11"/>
  <c r="L75" i="11"/>
  <c r="AO41" i="3"/>
  <c r="AN41" i="3"/>
  <c r="AP41" i="3"/>
  <c r="AQ41" i="3"/>
  <c r="AN45" i="3"/>
  <c r="AO45" i="3"/>
  <c r="AP45" i="3"/>
  <c r="AQ45" i="3"/>
  <c r="J13" i="11"/>
  <c r="T24" i="11"/>
  <c r="L24" i="11"/>
  <c r="Q24" i="11"/>
  <c r="G44" i="11"/>
  <c r="L44" i="11"/>
  <c r="T44" i="11"/>
  <c r="Q44" i="11"/>
  <c r="L55" i="11"/>
  <c r="R67" i="11"/>
  <c r="L67" i="11"/>
  <c r="T67" i="11"/>
  <c r="L79" i="11"/>
  <c r="Q79" i="11"/>
  <c r="N89" i="11"/>
  <c r="Q89" i="11"/>
  <c r="B49" i="4"/>
  <c r="B98" i="9"/>
  <c r="AD98" i="9"/>
  <c r="I98" i="9"/>
  <c r="O98" i="9"/>
  <c r="U98" i="9"/>
  <c r="AN17" i="3"/>
  <c r="AP17" i="3"/>
  <c r="AQ17" i="3"/>
  <c r="BM9" i="3"/>
  <c r="AN69" i="3"/>
  <c r="AP69" i="3"/>
  <c r="AQ94" i="3"/>
  <c r="AN94" i="3"/>
  <c r="Q12" i="11"/>
  <c r="T40" i="11"/>
  <c r="AP9" i="3"/>
  <c r="M97" i="11"/>
  <c r="T97" i="11"/>
  <c r="Q97" i="11"/>
  <c r="L97" i="11"/>
  <c r="T14" i="11"/>
  <c r="T25" i="11"/>
  <c r="Q25" i="11"/>
  <c r="L25" i="11"/>
  <c r="I45" i="11"/>
  <c r="Q45" i="11"/>
  <c r="T45" i="11"/>
  <c r="L45" i="11"/>
  <c r="C56" i="11"/>
  <c r="L56" i="11"/>
  <c r="L68" i="11"/>
  <c r="T68" i="11"/>
  <c r="L80" i="11"/>
  <c r="T80" i="11"/>
  <c r="Q80" i="11"/>
  <c r="B89" i="11"/>
  <c r="AG6" i="3"/>
  <c r="C48" i="9"/>
  <c r="AD48" i="9"/>
  <c r="U69" i="9"/>
  <c r="C69" i="9"/>
  <c r="B69" i="9"/>
  <c r="I69" i="9"/>
  <c r="O69" i="9"/>
  <c r="AD69" i="9"/>
  <c r="AO70" i="3"/>
  <c r="AQ70" i="3"/>
  <c r="L35" i="11"/>
  <c r="C42" i="9"/>
  <c r="AD42" i="9"/>
  <c r="U81" i="9"/>
  <c r="B81" i="9"/>
  <c r="U60" i="9"/>
  <c r="O60" i="9"/>
  <c r="Q7" i="11"/>
  <c r="AP24" i="3"/>
  <c r="AQ24" i="3"/>
  <c r="AN80" i="3"/>
  <c r="AO80" i="3"/>
  <c r="B74" i="9"/>
  <c r="I74" i="9"/>
  <c r="O74" i="9"/>
  <c r="U54" i="9"/>
  <c r="B54" i="9"/>
  <c r="C54" i="9"/>
  <c r="I54" i="9"/>
  <c r="U93" i="9"/>
  <c r="C93" i="9"/>
  <c r="B86" i="9"/>
  <c r="AD86" i="9"/>
  <c r="AP26" i="3"/>
  <c r="AO87" i="3"/>
  <c r="AN81" i="3"/>
  <c r="AO81" i="3"/>
  <c r="C49" i="9"/>
  <c r="O49" i="9"/>
  <c r="V49" i="9"/>
  <c r="B21" i="9"/>
  <c r="I92" i="9"/>
  <c r="AN40" i="3"/>
  <c r="AP40" i="3"/>
  <c r="AN68" i="3"/>
  <c r="AQ68" i="3"/>
  <c r="U40" i="9"/>
  <c r="O40" i="9"/>
  <c r="C31" i="9"/>
  <c r="AD31" i="9"/>
  <c r="Q8" i="11"/>
  <c r="Q4" i="11"/>
  <c r="AN34" i="3"/>
  <c r="AQ34" i="3"/>
  <c r="AD32" i="9"/>
  <c r="AD23" i="9"/>
  <c r="AD87" i="9"/>
  <c r="AD51" i="9"/>
  <c r="Q6" i="11"/>
  <c r="I71" i="9"/>
  <c r="AN33" i="3"/>
  <c r="AO51" i="3"/>
  <c r="Q10" i="11"/>
  <c r="Q9" i="11"/>
  <c r="O95" i="9"/>
  <c r="U92" i="9"/>
  <c r="AD89" i="9"/>
  <c r="AD103" i="9"/>
  <c r="AP100" i="3"/>
  <c r="AP94" i="3"/>
  <c r="B89" i="4"/>
  <c r="B97" i="5"/>
  <c r="B89" i="5"/>
  <c r="B100" i="9"/>
  <c r="I95" i="9"/>
  <c r="O92" i="9"/>
  <c r="U89" i="9"/>
  <c r="U103" i="9"/>
  <c r="AO100" i="3"/>
  <c r="AO94" i="3"/>
  <c r="I99" i="9"/>
  <c r="O96" i="9"/>
  <c r="AD93" i="9"/>
  <c r="B102" i="9"/>
  <c r="AQ103" i="3"/>
  <c r="AO98" i="3"/>
  <c r="AQ97" i="3"/>
  <c r="AO92" i="3"/>
  <c r="AQ91" i="3"/>
  <c r="C99" i="9"/>
  <c r="I96" i="9"/>
  <c r="O93" i="9"/>
  <c r="AP103" i="3"/>
  <c r="AP97" i="3"/>
  <c r="AP91" i="3"/>
  <c r="B99" i="9"/>
  <c r="C96" i="9"/>
  <c r="I93" i="9"/>
  <c r="AD101" i="9"/>
  <c r="AO103" i="3"/>
  <c r="AO97" i="3"/>
  <c r="AO91" i="3"/>
  <c r="B96" i="9"/>
  <c r="O101" i="9"/>
  <c r="I101" i="9"/>
  <c r="AD95" i="9"/>
  <c r="C101" i="9"/>
  <c r="B94" i="6"/>
  <c r="B95" i="4"/>
  <c r="B93" i="4"/>
  <c r="B92" i="5"/>
  <c r="U95" i="9"/>
  <c r="AD92" i="9"/>
  <c r="B101" i="9"/>
  <c r="I84" i="9"/>
  <c r="R71" i="11"/>
  <c r="F80" i="11"/>
  <c r="C84" i="9"/>
  <c r="I81" i="9"/>
  <c r="AD75" i="9"/>
  <c r="AP88" i="3"/>
  <c r="AP82" i="3"/>
  <c r="AP76" i="3"/>
  <c r="AP70" i="3"/>
  <c r="B71" i="11"/>
  <c r="B87" i="6"/>
  <c r="B85" i="5"/>
  <c r="B84" i="9"/>
  <c r="C81" i="9"/>
  <c r="I78" i="9"/>
  <c r="O75" i="9"/>
  <c r="AD72" i="9"/>
  <c r="B67" i="9"/>
  <c r="AQ87" i="3"/>
  <c r="AQ81" i="3"/>
  <c r="AQ75" i="3"/>
  <c r="AQ69" i="3"/>
  <c r="W71" i="11"/>
  <c r="B75" i="6"/>
  <c r="R80" i="11"/>
  <c r="AD80" i="9"/>
  <c r="B75" i="9"/>
  <c r="AP80" i="3"/>
  <c r="AP74" i="3"/>
  <c r="AP68" i="3"/>
  <c r="U80" i="9"/>
  <c r="AD77" i="9"/>
  <c r="AQ85" i="3"/>
  <c r="AQ79" i="3"/>
  <c r="AQ73" i="3"/>
  <c r="AO68" i="3"/>
  <c r="AQ67" i="3"/>
  <c r="B77" i="6"/>
  <c r="O80" i="9"/>
  <c r="U77" i="9"/>
  <c r="AD74" i="9"/>
  <c r="AP85" i="3"/>
  <c r="AP79" i="3"/>
  <c r="AP73" i="3"/>
  <c r="AP67" i="3"/>
  <c r="R83" i="11"/>
  <c r="X71" i="11"/>
  <c r="W83" i="11"/>
  <c r="B72" i="6"/>
  <c r="B73" i="5"/>
  <c r="B85" i="9"/>
  <c r="I80" i="9"/>
  <c r="O77" i="9"/>
  <c r="U74" i="9"/>
  <c r="AD71" i="9"/>
  <c r="N55" i="11"/>
  <c r="B65" i="4"/>
  <c r="B54" i="5"/>
  <c r="C50" i="9"/>
  <c r="B48" i="9"/>
  <c r="I46" i="9"/>
  <c r="I65" i="9"/>
  <c r="O62" i="9"/>
  <c r="U59" i="9"/>
  <c r="AD56" i="9"/>
  <c r="B51" i="9"/>
  <c r="AP62" i="3"/>
  <c r="AP56" i="3"/>
  <c r="AP50" i="3"/>
  <c r="X55" i="11"/>
  <c r="B50" i="4"/>
  <c r="B50" i="9"/>
  <c r="C46" i="9"/>
  <c r="I62" i="9"/>
  <c r="O59" i="9"/>
  <c r="U56" i="9"/>
  <c r="AD53" i="9"/>
  <c r="AO62" i="3"/>
  <c r="AQ61" i="3"/>
  <c r="AO56" i="3"/>
  <c r="AQ55" i="3"/>
  <c r="AO50" i="3"/>
  <c r="AQ49" i="3"/>
  <c r="B63" i="4"/>
  <c r="B48" i="4"/>
  <c r="AD47" i="9"/>
  <c r="B46" i="9"/>
  <c r="B64" i="9"/>
  <c r="I59" i="9"/>
  <c r="O56" i="9"/>
  <c r="U53" i="9"/>
  <c r="AN62" i="3"/>
  <c r="AN56" i="3"/>
  <c r="AN50" i="3"/>
  <c r="AD49" i="9"/>
  <c r="V47" i="9"/>
  <c r="AD66" i="9"/>
  <c r="B61" i="9"/>
  <c r="I56" i="9"/>
  <c r="O53" i="9"/>
  <c r="AQ66" i="3"/>
  <c r="AQ60" i="3"/>
  <c r="AQ54" i="3"/>
  <c r="AQ48" i="3"/>
  <c r="B55" i="4"/>
  <c r="AD45" i="9"/>
  <c r="AD63" i="9"/>
  <c r="AP66" i="3"/>
  <c r="AP60" i="3"/>
  <c r="AP54" i="3"/>
  <c r="AP48" i="3"/>
  <c r="U49" i="9"/>
  <c r="C47" i="9"/>
  <c r="B45" i="9"/>
  <c r="O63" i="9"/>
  <c r="AD60" i="9"/>
  <c r="B55" i="9"/>
  <c r="AO66" i="3"/>
  <c r="AQ65" i="3"/>
  <c r="AO60" i="3"/>
  <c r="AQ59" i="3"/>
  <c r="AO54" i="3"/>
  <c r="AQ53" i="3"/>
  <c r="AO48" i="3"/>
  <c r="AQ47" i="3"/>
  <c r="B62" i="6"/>
  <c r="B66" i="5"/>
  <c r="AP65" i="3"/>
  <c r="AP59" i="3"/>
  <c r="AP53" i="3"/>
  <c r="AP47" i="3"/>
  <c r="I49" i="9"/>
  <c r="B66" i="9"/>
  <c r="C63" i="9"/>
  <c r="I60" i="9"/>
  <c r="B63" i="9"/>
  <c r="C60" i="9"/>
  <c r="AD59" i="9"/>
  <c r="C44" i="9"/>
  <c r="I40" i="9"/>
  <c r="AD35" i="9"/>
  <c r="V31" i="9"/>
  <c r="I29" i="9"/>
  <c r="AD27" i="9"/>
  <c r="O25" i="9"/>
  <c r="AO40" i="3"/>
  <c r="AQ39" i="3"/>
  <c r="AO34" i="3"/>
  <c r="AQ33" i="3"/>
  <c r="AO28" i="3"/>
  <c r="AQ27" i="3"/>
  <c r="B37" i="6"/>
  <c r="C39" i="11"/>
  <c r="B44" i="9"/>
  <c r="C40" i="9"/>
  <c r="AD37" i="9"/>
  <c r="V35" i="9"/>
  <c r="U31" i="9"/>
  <c r="C29" i="9"/>
  <c r="B27" i="9"/>
  <c r="I25" i="9"/>
  <c r="AP39" i="3"/>
  <c r="AP33" i="3"/>
  <c r="AN28" i="3"/>
  <c r="AP27" i="3"/>
  <c r="B31" i="4"/>
  <c r="B44" i="5"/>
  <c r="AD41" i="9"/>
  <c r="B40" i="9"/>
  <c r="V37" i="9"/>
  <c r="I35" i="9"/>
  <c r="AD33" i="9"/>
  <c r="O31" i="9"/>
  <c r="B29" i="9"/>
  <c r="C25" i="9"/>
  <c r="AQ44" i="3"/>
  <c r="AQ38" i="3"/>
  <c r="AQ32" i="3"/>
  <c r="AQ26" i="3"/>
  <c r="V41" i="9"/>
  <c r="U37" i="9"/>
  <c r="C35" i="9"/>
  <c r="AD26" i="9"/>
  <c r="B25" i="5"/>
  <c r="I41" i="9"/>
  <c r="AD39" i="9"/>
  <c r="O37" i="9"/>
  <c r="B35" i="9"/>
  <c r="AD28" i="9"/>
  <c r="V26" i="9"/>
  <c r="AQ43" i="3"/>
  <c r="AQ37" i="3"/>
  <c r="AQ31" i="3"/>
  <c r="AQ25" i="3"/>
  <c r="C41" i="9"/>
  <c r="I37" i="9"/>
  <c r="V28" i="9"/>
  <c r="I26" i="9"/>
  <c r="AD24" i="9"/>
  <c r="AP43" i="3"/>
  <c r="AP37" i="3"/>
  <c r="AP31" i="3"/>
  <c r="AP25" i="3"/>
  <c r="B38" i="4"/>
  <c r="B41" i="9"/>
  <c r="U28" i="9"/>
  <c r="C26" i="9"/>
  <c r="B24" i="9"/>
  <c r="AO43" i="3"/>
  <c r="AO37" i="3"/>
  <c r="AO31" i="3"/>
  <c r="AO25" i="3"/>
  <c r="O28" i="9"/>
  <c r="B32" i="5"/>
  <c r="I28" i="9"/>
  <c r="AD36" i="9"/>
  <c r="C28" i="9"/>
  <c r="B43" i="6"/>
  <c r="M39" i="11"/>
  <c r="B41" i="4"/>
  <c r="B37" i="5"/>
  <c r="V44" i="9"/>
  <c r="B36" i="9"/>
  <c r="AD29" i="9"/>
  <c r="AD4" i="3"/>
  <c r="AD7" i="3"/>
  <c r="AG7" i="3"/>
  <c r="AJ6" i="3"/>
  <c r="AD18" i="9"/>
  <c r="BM12" i="3"/>
  <c r="C6" i="9"/>
  <c r="AD6" i="9"/>
  <c r="BM6" i="3" s="1"/>
  <c r="AO21" i="3"/>
  <c r="AE7" i="3"/>
  <c r="AF7" i="3" s="1"/>
  <c r="B18" i="9"/>
  <c r="AD5" i="9"/>
  <c r="BM5" i="3" s="1"/>
  <c r="AN21" i="3"/>
  <c r="AH6" i="3"/>
  <c r="AI6" i="3" s="1"/>
  <c r="AW6" i="3" s="1"/>
  <c r="AP4" i="3"/>
  <c r="I8" i="9"/>
  <c r="AD6" i="3"/>
  <c r="C17" i="9"/>
  <c r="O4" i="9"/>
  <c r="AT6" i="3"/>
  <c r="AH4" i="3"/>
  <c r="AI4" i="3" s="1"/>
  <c r="AW4" i="3" s="1"/>
  <c r="AJ7" i="3"/>
  <c r="AJ4" i="3"/>
  <c r="C15" i="9"/>
  <c r="AD15" i="9"/>
  <c r="O5" i="9"/>
  <c r="B5" i="9"/>
  <c r="C5" i="9"/>
  <c r="I5" i="9"/>
  <c r="AT7" i="3"/>
  <c r="AJ5" i="3"/>
  <c r="C8" i="9"/>
  <c r="S21" i="11"/>
  <c r="O20" i="9"/>
  <c r="V20" i="9"/>
  <c r="AD20" i="9"/>
  <c r="O14" i="9"/>
  <c r="C14" i="9"/>
  <c r="I14" i="9"/>
  <c r="V14" i="9"/>
  <c r="S10" i="11"/>
  <c r="I4" i="9"/>
  <c r="AO22" i="3"/>
  <c r="AP22" i="3"/>
  <c r="AQ22" i="3"/>
  <c r="AJ8" i="3"/>
  <c r="AD22" i="9"/>
  <c r="B22" i="9"/>
  <c r="C22" i="9"/>
  <c r="BL6" i="3"/>
  <c r="X6" i="11" s="1"/>
  <c r="V22" i="9"/>
  <c r="O17" i="9"/>
  <c r="I17" i="9"/>
  <c r="V17" i="9"/>
  <c r="O7" i="9"/>
  <c r="AK6" i="3"/>
  <c r="AL6" i="3" s="1"/>
  <c r="AX6" i="3" s="1"/>
  <c r="AE9" i="3"/>
  <c r="AF9" i="3" s="1"/>
  <c r="AV9" i="3" s="1"/>
  <c r="AH8" i="3"/>
  <c r="AI8" i="3" s="1"/>
  <c r="AW8" i="3" s="1"/>
  <c r="AT8" i="3"/>
  <c r="AE4" i="3"/>
  <c r="AF4" i="3" s="1"/>
  <c r="AK7" i="3"/>
  <c r="AL7" i="3" s="1"/>
  <c r="AX7" i="3" s="1"/>
  <c r="AE6" i="3"/>
  <c r="AF6" i="3" s="1"/>
  <c r="AK9" i="3"/>
  <c r="AL9" i="3" s="1"/>
  <c r="AX9" i="3" s="1"/>
  <c r="B4" i="9"/>
  <c r="AH5" i="3"/>
  <c r="AI5" i="3" s="1"/>
  <c r="AW5" i="3" s="1"/>
  <c r="AT5" i="3"/>
  <c r="C4" i="9"/>
  <c r="AH9" i="3"/>
  <c r="AI9" i="3" s="1"/>
  <c r="AW9" i="3" s="1"/>
  <c r="AD5" i="3"/>
  <c r="AO19" i="3"/>
  <c r="AP19" i="3"/>
  <c r="AD8" i="3"/>
  <c r="BL5" i="3"/>
  <c r="X5" i="11" s="1"/>
  <c r="B14" i="4"/>
  <c r="B18" i="5"/>
  <c r="B4" i="5"/>
  <c r="AG8" i="3"/>
  <c r="AG9" i="3"/>
  <c r="AG5" i="3"/>
  <c r="U22" i="9"/>
  <c r="I7" i="9"/>
  <c r="AN19" i="3"/>
  <c r="AO16" i="3"/>
  <c r="AP16" i="3"/>
  <c r="AQ16" i="3"/>
  <c r="AD9" i="3"/>
  <c r="AK8" i="3"/>
  <c r="AL8" i="3" s="1"/>
  <c r="AX8" i="3" s="1"/>
  <c r="AP7" i="3"/>
  <c r="V19" i="9"/>
  <c r="C9" i="9"/>
  <c r="V16" i="9"/>
  <c r="O8" i="9"/>
  <c r="I102" i="9"/>
  <c r="V103" i="9"/>
  <c r="C102" i="9"/>
  <c r="C103" i="9"/>
  <c r="V101" i="9"/>
  <c r="AD102" i="9"/>
  <c r="V102" i="9"/>
  <c r="U102" i="9"/>
  <c r="I100" i="9"/>
  <c r="I97" i="9"/>
  <c r="I94" i="9"/>
  <c r="I91" i="9"/>
  <c r="I88" i="9"/>
  <c r="I85" i="9"/>
  <c r="I82" i="9"/>
  <c r="I79" i="9"/>
  <c r="I76" i="9"/>
  <c r="I73" i="9"/>
  <c r="I70" i="9"/>
  <c r="I67" i="9"/>
  <c r="I64" i="9"/>
  <c r="I61" i="9"/>
  <c r="I58" i="9"/>
  <c r="I55" i="9"/>
  <c r="I52" i="9"/>
  <c r="C100" i="9"/>
  <c r="V98" i="9"/>
  <c r="C97" i="9"/>
  <c r="V95" i="9"/>
  <c r="C94" i="9"/>
  <c r="V92" i="9"/>
  <c r="C91" i="9"/>
  <c r="V89" i="9"/>
  <c r="C88" i="9"/>
  <c r="V86" i="9"/>
  <c r="C85" i="9"/>
  <c r="V83" i="9"/>
  <c r="C82" i="9"/>
  <c r="V80" i="9"/>
  <c r="C79" i="9"/>
  <c r="V77" i="9"/>
  <c r="C76" i="9"/>
  <c r="V74" i="9"/>
  <c r="C73" i="9"/>
  <c r="V71" i="9"/>
  <c r="C70" i="9"/>
  <c r="V68" i="9"/>
  <c r="C67" i="9"/>
  <c r="V65" i="9"/>
  <c r="C64" i="9"/>
  <c r="V62" i="9"/>
  <c r="C61" i="9"/>
  <c r="V59" i="9"/>
  <c r="C58" i="9"/>
  <c r="V56" i="9"/>
  <c r="C55" i="9"/>
  <c r="V53" i="9"/>
  <c r="C52" i="9"/>
  <c r="V99" i="9"/>
  <c r="C98" i="9"/>
  <c r="V96" i="9"/>
  <c r="C95" i="9"/>
  <c r="V93" i="9"/>
  <c r="C92" i="9"/>
  <c r="V90" i="9"/>
  <c r="C89" i="9"/>
  <c r="V87" i="9"/>
  <c r="C86" i="9"/>
  <c r="V84" i="9"/>
  <c r="C83" i="9"/>
  <c r="V81" i="9"/>
  <c r="C80" i="9"/>
  <c r="V78" i="9"/>
  <c r="C77" i="9"/>
  <c r="V75" i="9"/>
  <c r="C74" i="9"/>
  <c r="V72" i="9"/>
  <c r="C71" i="9"/>
  <c r="V69" i="9"/>
  <c r="C68" i="9"/>
  <c r="V66" i="9"/>
  <c r="C65" i="9"/>
  <c r="V63" i="9"/>
  <c r="C62" i="9"/>
  <c r="V60" i="9"/>
  <c r="C59" i="9"/>
  <c r="V57" i="9"/>
  <c r="C56" i="9"/>
  <c r="V54" i="9"/>
  <c r="C53" i="9"/>
  <c r="V51" i="9"/>
  <c r="AD100" i="9"/>
  <c r="AD97" i="9"/>
  <c r="AD94" i="9"/>
  <c r="AD91" i="9"/>
  <c r="AD88" i="9"/>
  <c r="AD85" i="9"/>
  <c r="AD82" i="9"/>
  <c r="AD79" i="9"/>
  <c r="AD76" i="9"/>
  <c r="AD73" i="9"/>
  <c r="AD70" i="9"/>
  <c r="AD67" i="9"/>
  <c r="AD64" i="9"/>
  <c r="AD61" i="9"/>
  <c r="AD58" i="9"/>
  <c r="AD55" i="9"/>
  <c r="AD52" i="9"/>
  <c r="V100" i="9"/>
  <c r="V97" i="9"/>
  <c r="V94" i="9"/>
  <c r="V91" i="9"/>
  <c r="V88" i="9"/>
  <c r="V85" i="9"/>
  <c r="V82" i="9"/>
  <c r="V79" i="9"/>
  <c r="V76" i="9"/>
  <c r="V73" i="9"/>
  <c r="V70" i="9"/>
  <c r="V67" i="9"/>
  <c r="V64" i="9"/>
  <c r="V61" i="9"/>
  <c r="V58" i="9"/>
  <c r="V55" i="9"/>
  <c r="V52" i="9"/>
  <c r="U100" i="9"/>
  <c r="U97" i="9"/>
  <c r="U94" i="9"/>
  <c r="U91" i="9"/>
  <c r="U88" i="9"/>
  <c r="U85" i="9"/>
  <c r="U82" i="9"/>
  <c r="U79" i="9"/>
  <c r="U76" i="9"/>
  <c r="U73" i="9"/>
  <c r="U70" i="9"/>
  <c r="U67" i="9"/>
  <c r="U64" i="9"/>
  <c r="U61" i="9"/>
  <c r="U58" i="9"/>
  <c r="U55" i="9"/>
  <c r="U52" i="9"/>
  <c r="U45" i="9"/>
  <c r="U42" i="9"/>
  <c r="U33" i="9"/>
  <c r="U30" i="9"/>
  <c r="U27" i="9"/>
  <c r="U21" i="9"/>
  <c r="U18" i="9"/>
  <c r="U15" i="9"/>
  <c r="O6" i="9"/>
  <c r="I48" i="9"/>
  <c r="I45" i="9"/>
  <c r="I42" i="9"/>
  <c r="I39" i="9"/>
  <c r="I36" i="9"/>
  <c r="I33" i="9"/>
  <c r="I30" i="9"/>
  <c r="I27" i="9"/>
  <c r="I24" i="9"/>
  <c r="I21" i="9"/>
  <c r="I18" i="9"/>
  <c r="I15" i="9"/>
  <c r="I9" i="9"/>
  <c r="I6" i="9"/>
  <c r="V48" i="9"/>
  <c r="V45" i="9"/>
  <c r="V42" i="9"/>
  <c r="V39" i="9"/>
  <c r="V36" i="9"/>
  <c r="V33" i="9"/>
  <c r="V30" i="9"/>
  <c r="V27" i="9"/>
  <c r="V24" i="9"/>
  <c r="V21" i="9"/>
  <c r="V18" i="9"/>
  <c r="V15" i="9"/>
  <c r="U48" i="9"/>
  <c r="U39" i="9"/>
  <c r="U36" i="9"/>
  <c r="U24" i="9"/>
  <c r="O48" i="9"/>
  <c r="O45" i="9"/>
  <c r="O42" i="9"/>
  <c r="O39" i="9"/>
  <c r="O36" i="9"/>
  <c r="O33" i="9"/>
  <c r="O30" i="9"/>
  <c r="O27" i="9"/>
  <c r="O24" i="9"/>
  <c r="O21" i="9"/>
  <c r="O18" i="9"/>
  <c r="O15" i="9"/>
  <c r="O9" i="9"/>
  <c r="U50" i="9"/>
  <c r="U47" i="9"/>
  <c r="U44" i="9"/>
  <c r="U41" i="9"/>
  <c r="U38" i="9"/>
  <c r="U35" i="9"/>
  <c r="U32" i="9"/>
  <c r="U29" i="9"/>
  <c r="U26" i="9"/>
  <c r="U23" i="9"/>
  <c r="U20" i="9"/>
  <c r="U17" i="9"/>
  <c r="U14" i="9"/>
  <c r="K91" i="11"/>
  <c r="E98" i="11"/>
  <c r="B99" i="11"/>
  <c r="K92" i="11"/>
  <c r="G93" i="11"/>
  <c r="G99" i="11"/>
  <c r="C101" i="11"/>
  <c r="G80" i="11"/>
  <c r="K81" i="11"/>
  <c r="B71" i="6"/>
  <c r="K71" i="11"/>
  <c r="D86" i="11"/>
  <c r="J71" i="11"/>
  <c r="D52" i="11"/>
  <c r="H50" i="11"/>
  <c r="H52" i="11"/>
  <c r="K52" i="11"/>
  <c r="N52" i="11"/>
  <c r="I62" i="11"/>
  <c r="B48" i="11"/>
  <c r="J48" i="11"/>
  <c r="M48" i="11"/>
  <c r="C55" i="11"/>
  <c r="W48" i="11"/>
  <c r="X48" i="11"/>
  <c r="N62" i="11"/>
  <c r="R62" i="11"/>
  <c r="D50" i="11"/>
  <c r="C35" i="11"/>
  <c r="M29" i="11"/>
  <c r="C40" i="11"/>
  <c r="S36" i="11"/>
  <c r="B30" i="6"/>
  <c r="X36" i="11"/>
  <c r="B36" i="6"/>
  <c r="M40" i="11"/>
  <c r="E35" i="11"/>
  <c r="D32" i="11"/>
  <c r="I39" i="11"/>
  <c r="B26" i="6"/>
  <c r="G29" i="11"/>
  <c r="J14" i="11"/>
  <c r="B6" i="11"/>
  <c r="D17" i="11"/>
  <c r="H17" i="11"/>
  <c r="M14" i="11"/>
  <c r="F11" i="11"/>
  <c r="B6" i="6"/>
  <c r="F13" i="11"/>
  <c r="M11" i="11"/>
  <c r="J12" i="11"/>
  <c r="F47" i="11"/>
  <c r="R47" i="11"/>
  <c r="N47" i="11"/>
  <c r="E47" i="11"/>
  <c r="B47" i="11"/>
  <c r="B15" i="6"/>
  <c r="G28" i="11"/>
  <c r="B103" i="6"/>
  <c r="W11" i="11"/>
  <c r="W103" i="11"/>
  <c r="E96" i="11"/>
  <c r="G41" i="11"/>
  <c r="I41" i="11"/>
  <c r="M70" i="11"/>
  <c r="G77" i="11"/>
  <c r="E77" i="11"/>
  <c r="B79" i="6"/>
  <c r="D39" i="11"/>
  <c r="R39" i="11"/>
  <c r="C58" i="11"/>
  <c r="G58" i="11"/>
  <c r="M73" i="11"/>
  <c r="B91" i="11"/>
  <c r="B78" i="6"/>
  <c r="E97" i="11"/>
  <c r="G78" i="11"/>
  <c r="N43" i="11"/>
  <c r="G43" i="11"/>
  <c r="G59" i="11"/>
  <c r="F59" i="11"/>
  <c r="I59" i="11"/>
  <c r="J36" i="11"/>
  <c r="W36" i="11"/>
  <c r="H36" i="11"/>
  <c r="X43" i="11"/>
  <c r="W59" i="11"/>
  <c r="C88" i="11"/>
  <c r="C102" i="11"/>
  <c r="S94" i="11"/>
  <c r="H31" i="11"/>
  <c r="F31" i="11"/>
  <c r="K36" i="11"/>
  <c r="I76" i="11"/>
  <c r="M102" i="11"/>
  <c r="D53" i="11"/>
  <c r="H53" i="11"/>
  <c r="B91" i="6"/>
  <c r="B5" i="11"/>
  <c r="J32" i="11"/>
  <c r="H32" i="11"/>
  <c r="F32" i="11"/>
  <c r="R53" i="11"/>
  <c r="N76" i="11"/>
  <c r="N88" i="11"/>
  <c r="C103" i="11"/>
  <c r="S103" i="11"/>
  <c r="R103" i="11"/>
  <c r="R32" i="11"/>
  <c r="G46" i="11"/>
  <c r="F46" i="11"/>
  <c r="C54" i="11"/>
  <c r="J54" i="11"/>
  <c r="B103" i="11"/>
  <c r="I97" i="11"/>
  <c r="E33" i="11"/>
  <c r="B46" i="6"/>
  <c r="W24" i="11"/>
  <c r="S32" i="11"/>
  <c r="R36" i="11"/>
  <c r="J84" i="11"/>
  <c r="X84" i="11"/>
  <c r="D84" i="11"/>
  <c r="N84" i="11"/>
  <c r="K103" i="11"/>
  <c r="C53" i="11"/>
  <c r="F94" i="11"/>
  <c r="I98" i="11"/>
  <c r="C83" i="11"/>
  <c r="D80" i="11"/>
  <c r="E50" i="11"/>
  <c r="C89" i="11"/>
  <c r="E83" i="11"/>
  <c r="C7" i="11"/>
  <c r="D5" i="11"/>
  <c r="H49" i="11"/>
  <c r="G49" i="11"/>
  <c r="C49" i="11"/>
  <c r="D49" i="11"/>
  <c r="I49" i="11"/>
  <c r="M49" i="11"/>
  <c r="F49" i="11"/>
  <c r="I30" i="11"/>
  <c r="E30" i="11"/>
  <c r="J30" i="11"/>
  <c r="D30" i="11"/>
  <c r="C30" i="11"/>
  <c r="G30" i="11"/>
  <c r="X51" i="11"/>
  <c r="J51" i="11"/>
  <c r="F51" i="11"/>
  <c r="C51" i="11"/>
  <c r="I51" i="11"/>
  <c r="G51" i="11"/>
  <c r="E51" i="11"/>
  <c r="M51" i="11"/>
  <c r="H51" i="11"/>
  <c r="D51" i="11"/>
  <c r="I68" i="11"/>
  <c r="E68" i="11"/>
  <c r="G68" i="11"/>
  <c r="F68" i="11"/>
  <c r="D68" i="11"/>
  <c r="H68" i="11"/>
  <c r="C68" i="11"/>
  <c r="W95" i="11"/>
  <c r="H95" i="11"/>
  <c r="D95" i="11"/>
  <c r="C95" i="11"/>
  <c r="J95" i="11"/>
  <c r="C41" i="11"/>
  <c r="F44" i="11"/>
  <c r="R30" i="11"/>
  <c r="H69" i="11"/>
  <c r="D69" i="11"/>
  <c r="G69" i="11"/>
  <c r="I69" i="11"/>
  <c r="F69" i="11"/>
  <c r="E69" i="11"/>
  <c r="C69" i="11"/>
  <c r="J69" i="11"/>
  <c r="J87" i="11"/>
  <c r="F87" i="11"/>
  <c r="I87" i="11"/>
  <c r="G87" i="11"/>
  <c r="E87" i="11"/>
  <c r="K87" i="11"/>
  <c r="X87" i="11"/>
  <c r="B87" i="11"/>
  <c r="D87" i="11"/>
  <c r="W87" i="11"/>
  <c r="R87" i="11"/>
  <c r="X92" i="11"/>
  <c r="I92" i="11"/>
  <c r="E92" i="11"/>
  <c r="G92" i="11"/>
  <c r="D92" i="11"/>
  <c r="H92" i="11"/>
  <c r="C92" i="11"/>
  <c r="R92" i="11"/>
  <c r="J92" i="11"/>
  <c r="S92" i="11"/>
  <c r="B83" i="6"/>
  <c r="B24" i="6"/>
  <c r="I6" i="11"/>
  <c r="E6" i="11"/>
  <c r="G6" i="11"/>
  <c r="H6" i="11"/>
  <c r="J6" i="11"/>
  <c r="F6" i="11"/>
  <c r="D6" i="11"/>
  <c r="C6" i="11"/>
  <c r="H25" i="11"/>
  <c r="G25" i="11"/>
  <c r="C25" i="11"/>
  <c r="F25" i="11"/>
  <c r="J25" i="11"/>
  <c r="E25" i="11"/>
  <c r="D25" i="11"/>
  <c r="I25" i="11"/>
  <c r="G60" i="11"/>
  <c r="C60" i="11"/>
  <c r="E60" i="11"/>
  <c r="J60" i="11"/>
  <c r="H60" i="11"/>
  <c r="D60" i="11"/>
  <c r="F60" i="11"/>
  <c r="I60" i="11"/>
  <c r="K69" i="11"/>
  <c r="B92" i="11"/>
  <c r="E95" i="11"/>
  <c r="H87" i="11"/>
  <c r="J49" i="11"/>
  <c r="I18" i="11"/>
  <c r="E18" i="11"/>
  <c r="C18" i="11"/>
  <c r="G18" i="11"/>
  <c r="H18" i="11"/>
  <c r="F18" i="11"/>
  <c r="D18" i="11"/>
  <c r="H61" i="11"/>
  <c r="G61" i="11"/>
  <c r="C61" i="11"/>
  <c r="E61" i="11"/>
  <c r="J61" i="11"/>
  <c r="D61" i="11"/>
  <c r="F61" i="11"/>
  <c r="R61" i="11"/>
  <c r="B61" i="11"/>
  <c r="G95" i="11"/>
  <c r="B19" i="11"/>
  <c r="N56" i="11"/>
  <c r="I56" i="11"/>
  <c r="E56" i="11"/>
  <c r="G56" i="11"/>
  <c r="F56" i="11"/>
  <c r="H56" i="11"/>
  <c r="D56" i="11"/>
  <c r="J56" i="11"/>
  <c r="X56" i="11"/>
  <c r="S56" i="11"/>
  <c r="B100" i="11"/>
  <c r="G100" i="11"/>
  <c r="J100" i="11"/>
  <c r="F100" i="11"/>
  <c r="C100" i="11"/>
  <c r="H100" i="11"/>
  <c r="E100" i="11"/>
  <c r="I100" i="11"/>
  <c r="N100" i="11"/>
  <c r="I66" i="11"/>
  <c r="E66" i="11"/>
  <c r="J66" i="11"/>
  <c r="C66" i="11"/>
  <c r="G66" i="11"/>
  <c r="F66" i="11"/>
  <c r="D66" i="11"/>
  <c r="H66" i="11"/>
  <c r="H85" i="11"/>
  <c r="G85" i="11"/>
  <c r="C85" i="11"/>
  <c r="F85" i="11"/>
  <c r="I85" i="11"/>
  <c r="E85" i="11"/>
  <c r="J85" i="11"/>
  <c r="B85" i="11"/>
  <c r="G72" i="11"/>
  <c r="C72" i="11"/>
  <c r="F72" i="11"/>
  <c r="I72" i="11"/>
  <c r="E72" i="11"/>
  <c r="W72" i="11"/>
  <c r="D72" i="11"/>
  <c r="J72" i="11"/>
  <c r="H72" i="11"/>
  <c r="R72" i="11"/>
  <c r="M85" i="11"/>
  <c r="J65" i="11"/>
  <c r="F65" i="11"/>
  <c r="H65" i="11"/>
  <c r="C65" i="11"/>
  <c r="I65" i="11"/>
  <c r="G65" i="11"/>
  <c r="E65" i="11"/>
  <c r="D65" i="11"/>
  <c r="K65" i="11"/>
  <c r="I8" i="11"/>
  <c r="E8" i="11"/>
  <c r="H8" i="11"/>
  <c r="F8" i="11"/>
  <c r="J8" i="11"/>
  <c r="D8" i="11"/>
  <c r="G8" i="11"/>
  <c r="B8" i="11"/>
  <c r="S41" i="11"/>
  <c r="J79" i="11"/>
  <c r="I79" i="11"/>
  <c r="E79" i="11"/>
  <c r="D79" i="11"/>
  <c r="H79" i="11"/>
  <c r="C79" i="11"/>
  <c r="R79" i="11"/>
  <c r="I95" i="11"/>
  <c r="K19" i="11"/>
  <c r="I42" i="11"/>
  <c r="E42" i="11"/>
  <c r="F42" i="11"/>
  <c r="H42" i="11"/>
  <c r="J42" i="11"/>
  <c r="D42" i="11"/>
  <c r="C42" i="11"/>
  <c r="R42" i="11"/>
  <c r="G42" i="11"/>
  <c r="M42" i="11"/>
  <c r="B56" i="11"/>
  <c r="G62" i="11"/>
  <c r="C62" i="11"/>
  <c r="J62" i="11"/>
  <c r="D62" i="11"/>
  <c r="H62" i="11"/>
  <c r="F62" i="11"/>
  <c r="E62" i="11"/>
  <c r="M65" i="11"/>
  <c r="X69" i="11"/>
  <c r="N79" i="11"/>
  <c r="S87" i="11"/>
  <c r="F79" i="11"/>
  <c r="H30" i="11"/>
  <c r="J15" i="11"/>
  <c r="F15" i="11"/>
  <c r="D15" i="11"/>
  <c r="I15" i="11"/>
  <c r="C15" i="11"/>
  <c r="G15" i="11"/>
  <c r="H15" i="11"/>
  <c r="E15" i="11"/>
  <c r="X15" i="11"/>
  <c r="S15" i="11"/>
  <c r="J63" i="11"/>
  <c r="F63" i="11"/>
  <c r="D63" i="11"/>
  <c r="H63" i="11"/>
  <c r="C63" i="11"/>
  <c r="I63" i="11"/>
  <c r="G63" i="11"/>
  <c r="E63" i="11"/>
  <c r="S63" i="11"/>
  <c r="N63" i="11"/>
  <c r="B44" i="11"/>
  <c r="I44" i="11"/>
  <c r="E44" i="11"/>
  <c r="H44" i="11"/>
  <c r="D44" i="11"/>
  <c r="J44" i="11"/>
  <c r="C44" i="11"/>
  <c r="N44" i="11"/>
  <c r="J77" i="11"/>
  <c r="F77" i="11"/>
  <c r="D77" i="11"/>
  <c r="H77" i="11"/>
  <c r="C77" i="11"/>
  <c r="I77" i="11"/>
  <c r="J7" i="11"/>
  <c r="I7" i="11"/>
  <c r="E7" i="11"/>
  <c r="G7" i="11"/>
  <c r="H7" i="11"/>
  <c r="F7" i="11"/>
  <c r="D7" i="11"/>
  <c r="R41" i="11"/>
  <c r="K61" i="11"/>
  <c r="G74" i="11"/>
  <c r="C74" i="11"/>
  <c r="I74" i="11"/>
  <c r="E74" i="11"/>
  <c r="J74" i="11"/>
  <c r="D74" i="11"/>
  <c r="H74" i="11"/>
  <c r="W27" i="11"/>
  <c r="J27" i="11"/>
  <c r="F27" i="11"/>
  <c r="E27" i="11"/>
  <c r="H27" i="11"/>
  <c r="D27" i="11"/>
  <c r="I27" i="11"/>
  <c r="C27" i="11"/>
  <c r="W69" i="11"/>
  <c r="M92" i="11"/>
  <c r="B47" i="6"/>
  <c r="G14" i="11"/>
  <c r="C14" i="11"/>
  <c r="D14" i="11"/>
  <c r="I14" i="11"/>
  <c r="F14" i="11"/>
  <c r="H14" i="11"/>
  <c r="E14" i="11"/>
  <c r="X14" i="11"/>
  <c r="H33" i="11"/>
  <c r="D33" i="11"/>
  <c r="C33" i="11"/>
  <c r="I33" i="11"/>
  <c r="G33" i="11"/>
  <c r="F33" i="11"/>
  <c r="J33" i="11"/>
  <c r="K53" i="11"/>
  <c r="J53" i="11"/>
  <c r="F53" i="11"/>
  <c r="I53" i="11"/>
  <c r="G53" i="11"/>
  <c r="E53" i="11"/>
  <c r="X53" i="11"/>
  <c r="M53" i="11"/>
  <c r="M56" i="11"/>
  <c r="N65" i="11"/>
  <c r="W92" i="11"/>
  <c r="C8" i="11"/>
  <c r="I5" i="11"/>
  <c r="G12" i="11"/>
  <c r="C12" i="11"/>
  <c r="H12" i="11"/>
  <c r="E12" i="11"/>
  <c r="D12" i="11"/>
  <c r="I12" i="11"/>
  <c r="F12" i="11"/>
  <c r="G26" i="11"/>
  <c r="C26" i="11"/>
  <c r="J26" i="11"/>
  <c r="E26" i="11"/>
  <c r="H26" i="11"/>
  <c r="D26" i="11"/>
  <c r="N26" i="11"/>
  <c r="I26" i="11"/>
  <c r="M26" i="11"/>
  <c r="W41" i="11"/>
  <c r="J41" i="11"/>
  <c r="F41" i="11"/>
  <c r="E41" i="11"/>
  <c r="H41" i="11"/>
  <c r="D41" i="11"/>
  <c r="J19" i="11"/>
  <c r="I19" i="11"/>
  <c r="E19" i="11"/>
  <c r="C19" i="11"/>
  <c r="G19" i="11"/>
  <c r="H19" i="11"/>
  <c r="F19" i="11"/>
  <c r="D19" i="11"/>
  <c r="N19" i="11"/>
  <c r="X45" i="11"/>
  <c r="H45" i="11"/>
  <c r="D45" i="11"/>
  <c r="E45" i="11"/>
  <c r="J45" i="11"/>
  <c r="C45" i="11"/>
  <c r="G45" i="11"/>
  <c r="F45" i="11"/>
  <c r="F74" i="11"/>
  <c r="I22" i="11"/>
  <c r="H22" i="11"/>
  <c r="D22" i="11"/>
  <c r="G22" i="11"/>
  <c r="F22" i="11"/>
  <c r="J22" i="11"/>
  <c r="E22" i="11"/>
  <c r="C22" i="11"/>
  <c r="K45" i="11"/>
  <c r="S75" i="11"/>
  <c r="J75" i="11"/>
  <c r="F75" i="11"/>
  <c r="G75" i="11"/>
  <c r="E75" i="11"/>
  <c r="D75" i="11"/>
  <c r="H75" i="11"/>
  <c r="C75" i="11"/>
  <c r="I75" i="11"/>
  <c r="K75" i="11"/>
  <c r="C5" i="11"/>
  <c r="C87" i="11"/>
  <c r="J68" i="11"/>
  <c r="J29" i="11"/>
  <c r="F29" i="11"/>
  <c r="H29" i="11"/>
  <c r="D29" i="11"/>
  <c r="I29" i="11"/>
  <c r="C29" i="11"/>
  <c r="S29" i="11"/>
  <c r="J91" i="11"/>
  <c r="I91" i="11"/>
  <c r="E91" i="11"/>
  <c r="F91" i="11"/>
  <c r="G91" i="11"/>
  <c r="D91" i="11"/>
  <c r="R91" i="11"/>
  <c r="H91" i="11"/>
  <c r="C91" i="11"/>
  <c r="X91" i="11"/>
  <c r="W91" i="11"/>
  <c r="E49" i="11"/>
  <c r="F26" i="11"/>
  <c r="F92" i="11"/>
  <c r="I9" i="11"/>
  <c r="S23" i="11"/>
  <c r="H23" i="11"/>
  <c r="D23" i="11"/>
  <c r="F23" i="11"/>
  <c r="J23" i="11"/>
  <c r="E23" i="11"/>
  <c r="X23" i="11"/>
  <c r="I34" i="11"/>
  <c r="H34" i="11"/>
  <c r="D34" i="11"/>
  <c r="C34" i="11"/>
  <c r="G34" i="11"/>
  <c r="F34" i="11"/>
  <c r="S48" i="11"/>
  <c r="G48" i="11"/>
  <c r="C48" i="11"/>
  <c r="H48" i="11"/>
  <c r="D48" i="11"/>
  <c r="I48" i="11"/>
  <c r="K48" i="11"/>
  <c r="F48" i="11"/>
  <c r="G50" i="11"/>
  <c r="C50" i="11"/>
  <c r="I50" i="11"/>
  <c r="F50" i="11"/>
  <c r="H71" i="11"/>
  <c r="D71" i="11"/>
  <c r="G71" i="11"/>
  <c r="F71" i="11"/>
  <c r="I71" i="11"/>
  <c r="E71" i="11"/>
  <c r="S71" i="11"/>
  <c r="I78" i="11"/>
  <c r="E78" i="11"/>
  <c r="D78" i="11"/>
  <c r="H78" i="11"/>
  <c r="J78" i="11"/>
  <c r="C78" i="11"/>
  <c r="X81" i="11"/>
  <c r="H81" i="11"/>
  <c r="D81" i="11"/>
  <c r="C81" i="11"/>
  <c r="J81" i="11"/>
  <c r="G81" i="11"/>
  <c r="F81" i="11"/>
  <c r="X89" i="11"/>
  <c r="J89" i="11"/>
  <c r="F89" i="11"/>
  <c r="I89" i="11"/>
  <c r="E89" i="11"/>
  <c r="G89" i="11"/>
  <c r="D89" i="11"/>
  <c r="E48" i="11"/>
  <c r="G24" i="11"/>
  <c r="C24" i="11"/>
  <c r="F24" i="11"/>
  <c r="J24" i="11"/>
  <c r="H24" i="11"/>
  <c r="E24" i="11"/>
  <c r="D24" i="11"/>
  <c r="X31" i="11"/>
  <c r="J31" i="11"/>
  <c r="I31" i="11"/>
  <c r="E31" i="11"/>
  <c r="D31" i="11"/>
  <c r="C31" i="11"/>
  <c r="G31" i="11"/>
  <c r="H35" i="11"/>
  <c r="D35" i="11"/>
  <c r="G35" i="11"/>
  <c r="I35" i="11"/>
  <c r="F35" i="11"/>
  <c r="N48" i="11"/>
  <c r="J67" i="11"/>
  <c r="I67" i="11"/>
  <c r="E67" i="11"/>
  <c r="C67" i="11"/>
  <c r="G67" i="11"/>
  <c r="F67" i="11"/>
  <c r="I82" i="11"/>
  <c r="H82" i="11"/>
  <c r="D82" i="11"/>
  <c r="C82" i="11"/>
  <c r="J82" i="11"/>
  <c r="G82" i="11"/>
  <c r="F82" i="11"/>
  <c r="I23" i="11"/>
  <c r="H9" i="11"/>
  <c r="D9" i="11"/>
  <c r="F9" i="11"/>
  <c r="J9" i="11"/>
  <c r="E9" i="11"/>
  <c r="C9" i="11"/>
  <c r="X20" i="11"/>
  <c r="I20" i="11"/>
  <c r="E20" i="11"/>
  <c r="G20" i="11"/>
  <c r="H20" i="11"/>
  <c r="F20" i="11"/>
  <c r="R20" i="11"/>
  <c r="J20" i="11"/>
  <c r="X28" i="11"/>
  <c r="J28" i="11"/>
  <c r="F28" i="11"/>
  <c r="E28" i="11"/>
  <c r="H28" i="11"/>
  <c r="D28" i="11"/>
  <c r="I28" i="11"/>
  <c r="C28" i="11"/>
  <c r="I32" i="11"/>
  <c r="E32" i="11"/>
  <c r="C32" i="11"/>
  <c r="G32" i="11"/>
  <c r="W32" i="11"/>
  <c r="I54" i="11"/>
  <c r="E54" i="11"/>
  <c r="G54" i="11"/>
  <c r="F54" i="11"/>
  <c r="H54" i="11"/>
  <c r="D54" i="11"/>
  <c r="H83" i="11"/>
  <c r="D83" i="11"/>
  <c r="J83" i="11"/>
  <c r="G83" i="11"/>
  <c r="F83" i="11"/>
  <c r="I83" i="11"/>
  <c r="S83" i="11"/>
  <c r="R86" i="11"/>
  <c r="G86" i="11"/>
  <c r="C86" i="11"/>
  <c r="F86" i="11"/>
  <c r="I86" i="11"/>
  <c r="E86" i="11"/>
  <c r="I90" i="11"/>
  <c r="E90" i="11"/>
  <c r="F90" i="11"/>
  <c r="G90" i="11"/>
  <c r="D90" i="11"/>
  <c r="H90" i="11"/>
  <c r="C90" i="11"/>
  <c r="R98" i="11"/>
  <c r="G98" i="11"/>
  <c r="C98" i="11"/>
  <c r="J98" i="11"/>
  <c r="H98" i="11"/>
  <c r="F98" i="11"/>
  <c r="J101" i="11"/>
  <c r="F101" i="11"/>
  <c r="H101" i="11"/>
  <c r="I101" i="11"/>
  <c r="E101" i="11"/>
  <c r="G101" i="11"/>
  <c r="G9" i="11"/>
  <c r="H67" i="11"/>
  <c r="I24" i="11"/>
  <c r="I10" i="11"/>
  <c r="L10" i="11" s="1"/>
  <c r="H10" i="11"/>
  <c r="D10" i="11"/>
  <c r="F10" i="11"/>
  <c r="J10" i="11"/>
  <c r="E10" i="11"/>
  <c r="C10" i="11"/>
  <c r="J16" i="11"/>
  <c r="F16" i="11"/>
  <c r="D16" i="11"/>
  <c r="I16" i="11"/>
  <c r="C16" i="11"/>
  <c r="G16" i="11"/>
  <c r="H21" i="11"/>
  <c r="D21" i="11"/>
  <c r="I21" i="11"/>
  <c r="G21" i="11"/>
  <c r="F21" i="11"/>
  <c r="J21" i="11"/>
  <c r="E21" i="11"/>
  <c r="K28" i="11"/>
  <c r="K32" i="11"/>
  <c r="W35" i="11"/>
  <c r="H37" i="11"/>
  <c r="G37" i="11"/>
  <c r="C37" i="11"/>
  <c r="I37" i="11"/>
  <c r="F37" i="11"/>
  <c r="E37" i="11"/>
  <c r="J37" i="11"/>
  <c r="J40" i="11"/>
  <c r="F40" i="11"/>
  <c r="G40" i="11"/>
  <c r="E40" i="11"/>
  <c r="H40" i="11"/>
  <c r="D40" i="11"/>
  <c r="S40" i="11"/>
  <c r="J43" i="11"/>
  <c r="I43" i="11"/>
  <c r="E43" i="11"/>
  <c r="F43" i="11"/>
  <c r="H43" i="11"/>
  <c r="D43" i="11"/>
  <c r="C43" i="11"/>
  <c r="G52" i="11"/>
  <c r="J52" i="11"/>
  <c r="F52" i="11"/>
  <c r="C52" i="11"/>
  <c r="I52" i="11"/>
  <c r="E52" i="11"/>
  <c r="J55" i="11"/>
  <c r="I55" i="11"/>
  <c r="E55" i="11"/>
  <c r="G55" i="11"/>
  <c r="F55" i="11"/>
  <c r="H55" i="11"/>
  <c r="D55" i="11"/>
  <c r="H57" i="11"/>
  <c r="D57" i="11"/>
  <c r="I57" i="11"/>
  <c r="F57" i="11"/>
  <c r="E57" i="11"/>
  <c r="J57" i="11"/>
  <c r="C57" i="11"/>
  <c r="G64" i="11"/>
  <c r="J64" i="11"/>
  <c r="F64" i="11"/>
  <c r="D64" i="11"/>
  <c r="H64" i="11"/>
  <c r="C64" i="11"/>
  <c r="I64" i="11"/>
  <c r="K70" i="11"/>
  <c r="I70" i="11"/>
  <c r="H70" i="11"/>
  <c r="D70" i="11"/>
  <c r="G70" i="11"/>
  <c r="F70" i="11"/>
  <c r="E70" i="11"/>
  <c r="W70" i="11"/>
  <c r="X80" i="11"/>
  <c r="I80" i="11"/>
  <c r="E80" i="11"/>
  <c r="H80" i="11"/>
  <c r="C80" i="11"/>
  <c r="J80" i="11"/>
  <c r="B83" i="11"/>
  <c r="G84" i="11"/>
  <c r="C84" i="11"/>
  <c r="H84" i="11"/>
  <c r="F84" i="11"/>
  <c r="I84" i="11"/>
  <c r="E84" i="11"/>
  <c r="M90" i="11"/>
  <c r="H93" i="11"/>
  <c r="D93" i="11"/>
  <c r="I93" i="11"/>
  <c r="E93" i="11"/>
  <c r="C93" i="11"/>
  <c r="J93" i="11"/>
  <c r="J99" i="11"/>
  <c r="F99" i="11"/>
  <c r="C99" i="11"/>
  <c r="H99" i="11"/>
  <c r="W99" i="11"/>
  <c r="R99" i="11"/>
  <c r="E99" i="11"/>
  <c r="I99" i="11"/>
  <c r="I102" i="11"/>
  <c r="E102" i="11"/>
  <c r="J102" i="11"/>
  <c r="F102" i="11"/>
  <c r="G102" i="11"/>
  <c r="D102" i="11"/>
  <c r="C70" i="11"/>
  <c r="D67" i="11"/>
  <c r="E16" i="11"/>
  <c r="E64" i="11"/>
  <c r="G10" i="11"/>
  <c r="H16" i="11"/>
  <c r="J34" i="11"/>
  <c r="J86" i="11"/>
  <c r="D4" i="11"/>
  <c r="R24" i="11"/>
  <c r="H47" i="11"/>
  <c r="D47" i="11"/>
  <c r="J47" i="11"/>
  <c r="C47" i="11"/>
  <c r="G47" i="11"/>
  <c r="I47" i="11"/>
  <c r="X73" i="11"/>
  <c r="H73" i="11"/>
  <c r="G73" i="11"/>
  <c r="C73" i="11"/>
  <c r="F73" i="11"/>
  <c r="I73" i="11"/>
  <c r="E73" i="11"/>
  <c r="D73" i="11"/>
  <c r="J73" i="11"/>
  <c r="K83" i="11"/>
  <c r="W86" i="11"/>
  <c r="G88" i="11"/>
  <c r="J88" i="11"/>
  <c r="F88" i="11"/>
  <c r="I88" i="11"/>
  <c r="E88" i="11"/>
  <c r="D88" i="11"/>
  <c r="I94" i="11"/>
  <c r="H94" i="11"/>
  <c r="D94" i="11"/>
  <c r="E94" i="11"/>
  <c r="C94" i="11"/>
  <c r="J94" i="11"/>
  <c r="C23" i="11"/>
  <c r="C71" i="11"/>
  <c r="D20" i="11"/>
  <c r="I81" i="11"/>
  <c r="J35" i="11"/>
  <c r="J90" i="11"/>
  <c r="C4" i="11"/>
  <c r="J4" i="11"/>
  <c r="I4" i="11"/>
  <c r="H4" i="11"/>
  <c r="G4" i="11"/>
  <c r="F4" i="11"/>
  <c r="E4" i="11"/>
  <c r="N11" i="11"/>
  <c r="H11" i="11"/>
  <c r="D11" i="11"/>
  <c r="J11" i="11"/>
  <c r="E11" i="11"/>
  <c r="C11" i="11"/>
  <c r="H13" i="11"/>
  <c r="G13" i="11"/>
  <c r="C13" i="11"/>
  <c r="E13" i="11"/>
  <c r="D13" i="11"/>
  <c r="I13" i="11"/>
  <c r="G36" i="11"/>
  <c r="C36" i="11"/>
  <c r="I36" i="11"/>
  <c r="F36" i="11"/>
  <c r="G38" i="11"/>
  <c r="C38" i="11"/>
  <c r="I38" i="11"/>
  <c r="F38" i="11"/>
  <c r="J38" i="11"/>
  <c r="E38" i="11"/>
  <c r="I58" i="11"/>
  <c r="H58" i="11"/>
  <c r="D58" i="11"/>
  <c r="F58" i="11"/>
  <c r="E58" i="11"/>
  <c r="J58" i="11"/>
  <c r="M76" i="11"/>
  <c r="G76" i="11"/>
  <c r="J76" i="11"/>
  <c r="F76" i="11"/>
  <c r="E76" i="11"/>
  <c r="D76" i="11"/>
  <c r="H76" i="11"/>
  <c r="G96" i="11"/>
  <c r="C96" i="11"/>
  <c r="D96" i="11"/>
  <c r="J96" i="11"/>
  <c r="H96" i="11"/>
  <c r="J103" i="11"/>
  <c r="I103" i="11"/>
  <c r="E103" i="11"/>
  <c r="F103" i="11"/>
  <c r="G103" i="11"/>
  <c r="X103" i="11"/>
  <c r="E36" i="11"/>
  <c r="F96" i="11"/>
  <c r="H38" i="11"/>
  <c r="I11" i="11"/>
  <c r="J5" i="11"/>
  <c r="F5" i="11"/>
  <c r="G5" i="11"/>
  <c r="H5" i="11"/>
  <c r="E5" i="11"/>
  <c r="J17" i="11"/>
  <c r="F17" i="11"/>
  <c r="I17" i="11"/>
  <c r="C17" i="11"/>
  <c r="G17" i="11"/>
  <c r="X39" i="11"/>
  <c r="J39" i="11"/>
  <c r="F39" i="11"/>
  <c r="G39" i="11"/>
  <c r="E39" i="11"/>
  <c r="I46" i="11"/>
  <c r="H46" i="11"/>
  <c r="D46" i="11"/>
  <c r="E46" i="11"/>
  <c r="J46" i="11"/>
  <c r="C46" i="11"/>
  <c r="H59" i="11"/>
  <c r="D59" i="11"/>
  <c r="E59" i="11"/>
  <c r="J59" i="11"/>
  <c r="C59" i="11"/>
  <c r="H97" i="11"/>
  <c r="G97" i="11"/>
  <c r="C97" i="11"/>
  <c r="D97" i="11"/>
  <c r="J97" i="11"/>
  <c r="R97" i="11"/>
  <c r="B35" i="2"/>
  <c r="C76" i="11"/>
  <c r="D103" i="11"/>
  <c r="F97" i="11"/>
  <c r="H39" i="11"/>
  <c r="N60" i="11"/>
  <c r="S60" i="11"/>
  <c r="R60" i="11"/>
  <c r="B78" i="11"/>
  <c r="N78" i="11"/>
  <c r="S95" i="11"/>
  <c r="R95" i="11"/>
  <c r="N95" i="11"/>
  <c r="K95" i="11"/>
  <c r="N10" i="11"/>
  <c r="X10" i="11"/>
  <c r="B95" i="11"/>
  <c r="X95" i="11"/>
  <c r="S82" i="11"/>
  <c r="N82" i="11"/>
  <c r="W82" i="11"/>
  <c r="X93" i="11"/>
  <c r="K93" i="11"/>
  <c r="N96" i="11"/>
  <c r="M17" i="11"/>
  <c r="S58" i="11"/>
  <c r="M58" i="11"/>
  <c r="X58" i="11"/>
  <c r="W58" i="11"/>
  <c r="K58" i="11"/>
  <c r="M25" i="11"/>
  <c r="X59" i="11"/>
  <c r="K59" i="11"/>
  <c r="R59" i="11"/>
  <c r="S59" i="11"/>
  <c r="N59" i="11"/>
  <c r="B4" i="6"/>
  <c r="R54" i="11"/>
  <c r="B59" i="11"/>
  <c r="M27" i="11"/>
  <c r="R85" i="11"/>
  <c r="B15" i="11"/>
  <c r="N15" i="11"/>
  <c r="M15" i="11"/>
  <c r="S27" i="11"/>
  <c r="W28" i="11"/>
  <c r="W45" i="11"/>
  <c r="X49" i="11"/>
  <c r="S51" i="11"/>
  <c r="N67" i="11"/>
  <c r="N75" i="11"/>
  <c r="S79" i="11"/>
  <c r="X79" i="11"/>
  <c r="K79" i="11"/>
  <c r="W79" i="11"/>
  <c r="W20" i="11"/>
  <c r="X40" i="11"/>
  <c r="N40" i="11"/>
  <c r="K40" i="11"/>
  <c r="B40" i="11"/>
  <c r="R63" i="11"/>
  <c r="B63" i="11"/>
  <c r="X63" i="11"/>
  <c r="K63" i="11"/>
  <c r="W63" i="11"/>
  <c r="W73" i="11"/>
  <c r="R75" i="11"/>
  <c r="B79" i="11"/>
  <c r="W94" i="11"/>
  <c r="N94" i="11"/>
  <c r="M94" i="11"/>
  <c r="B97" i="11"/>
  <c r="K15" i="11"/>
  <c r="R55" i="11"/>
  <c r="M55" i="11"/>
  <c r="M61" i="11"/>
  <c r="X61" i="11"/>
  <c r="W61" i="11"/>
  <c r="W80" i="11"/>
  <c r="S80" i="11"/>
  <c r="M80" i="11"/>
  <c r="R14" i="11"/>
  <c r="N14" i="11"/>
  <c r="S28" i="11"/>
  <c r="R28" i="11"/>
  <c r="R64" i="11"/>
  <c r="K73" i="11"/>
  <c r="R73" i="11"/>
  <c r="B73" i="11"/>
  <c r="K85" i="11"/>
  <c r="X85" i="11"/>
  <c r="W85" i="11"/>
  <c r="R18" i="11"/>
  <c r="S20" i="11"/>
  <c r="K20" i="11"/>
  <c r="B30" i="11"/>
  <c r="R45" i="11"/>
  <c r="M45" i="11"/>
  <c r="R51" i="11"/>
  <c r="B51" i="11"/>
  <c r="N51" i="11"/>
  <c r="W90" i="11"/>
  <c r="N90" i="11"/>
  <c r="K90" i="11"/>
  <c r="M12" i="11"/>
  <c r="X12" i="11"/>
  <c r="B18" i="11"/>
  <c r="M30" i="11"/>
  <c r="K49" i="11"/>
  <c r="W49" i="11"/>
  <c r="R49" i="11"/>
  <c r="B67" i="11"/>
  <c r="X67" i="11"/>
  <c r="K67" i="11"/>
  <c r="S67" i="11"/>
  <c r="W67" i="11"/>
  <c r="W75" i="11"/>
  <c r="B75" i="11"/>
  <c r="X75" i="11"/>
  <c r="R16" i="11"/>
  <c r="N30" i="11"/>
  <c r="N27" i="11"/>
  <c r="K27" i="11"/>
  <c r="X27" i="11"/>
  <c r="B27" i="11"/>
  <c r="X11" i="11"/>
  <c r="S19" i="11"/>
  <c r="S24" i="11"/>
  <c r="S70" i="11"/>
  <c r="S76" i="11"/>
  <c r="N91" i="11"/>
  <c r="N99" i="11"/>
  <c r="B35" i="11"/>
  <c r="B43" i="11"/>
  <c r="W52" i="11"/>
  <c r="B76" i="11"/>
  <c r="X19" i="11"/>
  <c r="X52" i="11"/>
  <c r="W76" i="11"/>
  <c r="X24" i="11"/>
  <c r="M43" i="11"/>
  <c r="K56" i="11"/>
  <c r="X70" i="11"/>
  <c r="N81" i="11"/>
  <c r="R89" i="11"/>
  <c r="S91" i="11"/>
  <c r="S99" i="11"/>
  <c r="M23" i="11"/>
  <c r="K24" i="11"/>
  <c r="N71" i="11"/>
  <c r="N83" i="11"/>
  <c r="N87" i="11"/>
  <c r="N103" i="11"/>
  <c r="B7" i="11"/>
  <c r="B9" i="11"/>
  <c r="N13" i="11"/>
  <c r="B13" i="11"/>
  <c r="X13" i="11"/>
  <c r="W13" i="11"/>
  <c r="N22" i="11"/>
  <c r="R31" i="11"/>
  <c r="N33" i="11"/>
  <c r="B33" i="11"/>
  <c r="X33" i="11"/>
  <c r="W33" i="11"/>
  <c r="K33" i="11"/>
  <c r="R33" i="11"/>
  <c r="S38" i="11"/>
  <c r="W57" i="11"/>
  <c r="B31" i="11"/>
  <c r="S33" i="11"/>
  <c r="R35" i="11"/>
  <c r="B37" i="11"/>
  <c r="M37" i="11"/>
  <c r="X37" i="11"/>
  <c r="K37" i="11"/>
  <c r="R44" i="11"/>
  <c r="M44" i="11"/>
  <c r="K44" i="11"/>
  <c r="X44" i="11"/>
  <c r="S13" i="11"/>
  <c r="N16" i="11"/>
  <c r="B16" i="11"/>
  <c r="S16" i="11"/>
  <c r="W18" i="11"/>
  <c r="K18" i="11"/>
  <c r="S18" i="11"/>
  <c r="W31" i="11"/>
  <c r="N50" i="11"/>
  <c r="B50" i="11"/>
  <c r="X50" i="11"/>
  <c r="W50" i="11"/>
  <c r="K50" i="11"/>
  <c r="S50" i="11"/>
  <c r="W22" i="11"/>
  <c r="K22" i="11"/>
  <c r="S22" i="11"/>
  <c r="N38" i="11"/>
  <c r="B38" i="11"/>
  <c r="X38" i="11"/>
  <c r="M38" i="11"/>
  <c r="K38" i="11"/>
  <c r="W38" i="11"/>
  <c r="S57" i="11"/>
  <c r="R57" i="11"/>
  <c r="B57" i="11"/>
  <c r="N57" i="11"/>
  <c r="K57" i="11"/>
  <c r="X57" i="11"/>
  <c r="S66" i="11"/>
  <c r="R66" i="11"/>
  <c r="N66" i="11"/>
  <c r="M66" i="11"/>
  <c r="K66" i="11"/>
  <c r="S68" i="11"/>
  <c r="B68" i="11"/>
  <c r="K68" i="11"/>
  <c r="X68" i="11"/>
  <c r="X74" i="11"/>
  <c r="K74" i="11"/>
  <c r="N74" i="11"/>
  <c r="M74" i="11"/>
  <c r="W74" i="11"/>
  <c r="S101" i="11"/>
  <c r="X101" i="11"/>
  <c r="K101" i="11"/>
  <c r="W101" i="11"/>
  <c r="R101" i="11"/>
  <c r="B101" i="11"/>
  <c r="B4" i="11"/>
  <c r="B22" i="11"/>
  <c r="R22" i="11"/>
  <c r="W26" i="11"/>
  <c r="K26" i="11"/>
  <c r="S26" i="11"/>
  <c r="X35" i="11"/>
  <c r="B66" i="11"/>
  <c r="B74" i="11"/>
  <c r="M101" i="11"/>
  <c r="N12" i="11"/>
  <c r="B12" i="11"/>
  <c r="S12" i="11"/>
  <c r="R15" i="11"/>
  <c r="X18" i="11"/>
  <c r="B26" i="11"/>
  <c r="R26" i="11"/>
  <c r="W30" i="11"/>
  <c r="K30" i="11"/>
  <c r="S30" i="11"/>
  <c r="W47" i="11"/>
  <c r="K47" i="11"/>
  <c r="M47" i="11"/>
  <c r="X47" i="11"/>
  <c r="S47" i="11"/>
  <c r="N101" i="11"/>
  <c r="W16" i="11"/>
  <c r="X22" i="11"/>
  <c r="K31" i="11"/>
  <c r="W34" i="11"/>
  <c r="K34" i="11"/>
  <c r="S34" i="11"/>
  <c r="N46" i="11"/>
  <c r="B46" i="11"/>
  <c r="X46" i="11"/>
  <c r="W46" i="11"/>
  <c r="K46" i="11"/>
  <c r="S46" i="11"/>
  <c r="R46" i="11"/>
  <c r="M50" i="11"/>
  <c r="X64" i="11"/>
  <c r="K64" i="11"/>
  <c r="S64" i="11"/>
  <c r="M64" i="11"/>
  <c r="M68" i="11"/>
  <c r="S77" i="11"/>
  <c r="W77" i="11"/>
  <c r="X77" i="11"/>
  <c r="B77" i="11"/>
  <c r="R77" i="11"/>
  <c r="M77" i="11"/>
  <c r="X16" i="11"/>
  <c r="N23" i="11"/>
  <c r="X26" i="11"/>
  <c r="B34" i="11"/>
  <c r="R34" i="11"/>
  <c r="K35" i="11"/>
  <c r="S54" i="11"/>
  <c r="M57" i="11"/>
  <c r="B64" i="11"/>
  <c r="N68" i="11"/>
  <c r="R74" i="11"/>
  <c r="M98" i="11"/>
  <c r="X98" i="11"/>
  <c r="K98" i="11"/>
  <c r="W98" i="11"/>
  <c r="S98" i="11"/>
  <c r="N98" i="11"/>
  <c r="M10" i="11"/>
  <c r="W14" i="11"/>
  <c r="K14" i="11"/>
  <c r="N17" i="11"/>
  <c r="B17" i="11"/>
  <c r="X17" i="11"/>
  <c r="W17" i="11"/>
  <c r="K17" i="11"/>
  <c r="R17" i="11"/>
  <c r="X30" i="11"/>
  <c r="M31" i="11"/>
  <c r="M33" i="11"/>
  <c r="N37" i="11"/>
  <c r="R68" i="11"/>
  <c r="S74" i="11"/>
  <c r="K77" i="11"/>
  <c r="M86" i="11"/>
  <c r="X86" i="11"/>
  <c r="K86" i="11"/>
  <c r="S86" i="11"/>
  <c r="B86" i="11"/>
  <c r="N86" i="11"/>
  <c r="B98" i="11"/>
  <c r="B11" i="11"/>
  <c r="S11" i="11"/>
  <c r="W12" i="11"/>
  <c r="M13" i="11"/>
  <c r="B14" i="11"/>
  <c r="W15" i="11"/>
  <c r="K16" i="11"/>
  <c r="S17" i="11"/>
  <c r="R19" i="11"/>
  <c r="N21" i="11"/>
  <c r="B21" i="11"/>
  <c r="X21" i="11"/>
  <c r="W21" i="11"/>
  <c r="K21" i="11"/>
  <c r="R21" i="11"/>
  <c r="N31" i="11"/>
  <c r="X34" i="11"/>
  <c r="M35" i="11"/>
  <c r="N41" i="11"/>
  <c r="B41" i="11"/>
  <c r="M41" i="11"/>
  <c r="K41" i="11"/>
  <c r="X41" i="11"/>
  <c r="S44" i="11"/>
  <c r="B60" i="11"/>
  <c r="M60" i="11"/>
  <c r="X60" i="11"/>
  <c r="K60" i="11"/>
  <c r="W60" i="11"/>
  <c r="W10" i="11"/>
  <c r="M18" i="11"/>
  <c r="R23" i="11"/>
  <c r="N25" i="11"/>
  <c r="B25" i="11"/>
  <c r="X25" i="11"/>
  <c r="W25" i="11"/>
  <c r="K25" i="11"/>
  <c r="R25" i="11"/>
  <c r="N35" i="11"/>
  <c r="R37" i="11"/>
  <c r="R50" i="11"/>
  <c r="N54" i="11"/>
  <c r="B54" i="11"/>
  <c r="X54" i="11"/>
  <c r="W54" i="11"/>
  <c r="K54" i="11"/>
  <c r="M54" i="11"/>
  <c r="N64" i="11"/>
  <c r="W66" i="11"/>
  <c r="W68" i="11"/>
  <c r="N77" i="11"/>
  <c r="B10" i="11"/>
  <c r="S14" i="11"/>
  <c r="M16" i="11"/>
  <c r="N18" i="11"/>
  <c r="W19" i="11"/>
  <c r="M22" i="11"/>
  <c r="B23" i="11"/>
  <c r="S25" i="11"/>
  <c r="R27" i="11"/>
  <c r="N29" i="11"/>
  <c r="B29" i="11"/>
  <c r="X29" i="11"/>
  <c r="W29" i="11"/>
  <c r="K29" i="11"/>
  <c r="R29" i="11"/>
  <c r="S31" i="11"/>
  <c r="S37" i="11"/>
  <c r="R38" i="11"/>
  <c r="W44" i="11"/>
  <c r="M46" i="11"/>
  <c r="X66" i="11"/>
  <c r="M78" i="11"/>
  <c r="K78" i="11"/>
  <c r="X78" i="11"/>
  <c r="W78" i="11"/>
  <c r="S78" i="11"/>
  <c r="R78" i="11"/>
  <c r="R40" i="11"/>
  <c r="W43" i="11"/>
  <c r="K43" i="11"/>
  <c r="N53" i="11"/>
  <c r="B53" i="11"/>
  <c r="S53" i="11"/>
  <c r="R56" i="11"/>
  <c r="S89" i="11"/>
  <c r="W89" i="11"/>
  <c r="M89" i="11"/>
  <c r="K89" i="11"/>
  <c r="B96" i="11"/>
  <c r="M96" i="11"/>
  <c r="X96" i="11"/>
  <c r="K96" i="11"/>
  <c r="W96" i="11"/>
  <c r="R96" i="11"/>
  <c r="M20" i="11"/>
  <c r="M24" i="11"/>
  <c r="M28" i="11"/>
  <c r="M32" i="11"/>
  <c r="M36" i="11"/>
  <c r="R43" i="11"/>
  <c r="S65" i="11"/>
  <c r="W65" i="11"/>
  <c r="R65" i="11"/>
  <c r="X88" i="11"/>
  <c r="K88" i="11"/>
  <c r="R88" i="11"/>
  <c r="W88" i="11"/>
  <c r="S88" i="11"/>
  <c r="B88" i="11"/>
  <c r="S93" i="11"/>
  <c r="R93" i="11"/>
  <c r="M93" i="11"/>
  <c r="N93" i="11"/>
  <c r="W93" i="11"/>
  <c r="B20" i="11"/>
  <c r="N20" i="11"/>
  <c r="B24" i="11"/>
  <c r="N24" i="11"/>
  <c r="B28" i="11"/>
  <c r="N28" i="11"/>
  <c r="B32" i="11"/>
  <c r="N32" i="11"/>
  <c r="B36" i="11"/>
  <c r="N36" i="11"/>
  <c r="W39" i="11"/>
  <c r="K39" i="11"/>
  <c r="S43" i="11"/>
  <c r="N49" i="11"/>
  <c r="B49" i="11"/>
  <c r="S49" i="11"/>
  <c r="R52" i="11"/>
  <c r="W55" i="11"/>
  <c r="K55" i="11"/>
  <c r="M62" i="11"/>
  <c r="X62" i="11"/>
  <c r="K62" i="11"/>
  <c r="W62" i="11"/>
  <c r="S62" i="11"/>
  <c r="B65" i="11"/>
  <c r="X65" i="11"/>
  <c r="B93" i="11"/>
  <c r="B39" i="11"/>
  <c r="W40" i="11"/>
  <c r="N42" i="11"/>
  <c r="B42" i="11"/>
  <c r="X42" i="11"/>
  <c r="W42" i="11"/>
  <c r="K42" i="11"/>
  <c r="B52" i="11"/>
  <c r="S52" i="11"/>
  <c r="W53" i="11"/>
  <c r="B55" i="11"/>
  <c r="W56" i="11"/>
  <c r="B62" i="11"/>
  <c r="R82" i="11"/>
  <c r="B82" i="11"/>
  <c r="M82" i="11"/>
  <c r="K82" i="11"/>
  <c r="X82" i="11"/>
  <c r="X100" i="11"/>
  <c r="K100" i="11"/>
  <c r="W100" i="11"/>
  <c r="S100" i="11"/>
  <c r="R100" i="11"/>
  <c r="M100" i="11"/>
  <c r="S39" i="11"/>
  <c r="S42" i="11"/>
  <c r="N45" i="11"/>
  <c r="B45" i="11"/>
  <c r="S45" i="11"/>
  <c r="R48" i="11"/>
  <c r="W51" i="11"/>
  <c r="K51" i="11"/>
  <c r="S55" i="11"/>
  <c r="B72" i="11"/>
  <c r="M72" i="11"/>
  <c r="X72" i="11"/>
  <c r="K72" i="11"/>
  <c r="S72" i="11"/>
  <c r="S81" i="11"/>
  <c r="R81" i="11"/>
  <c r="M81" i="11"/>
  <c r="W81" i="11"/>
  <c r="B81" i="11"/>
  <c r="M88" i="11"/>
  <c r="S96" i="11"/>
  <c r="X102" i="11"/>
  <c r="K102" i="11"/>
  <c r="W102" i="11"/>
  <c r="S102" i="11"/>
  <c r="R102" i="11"/>
  <c r="B102" i="11"/>
  <c r="S69" i="11"/>
  <c r="N69" i="11"/>
  <c r="N58" i="11"/>
  <c r="B69" i="11"/>
  <c r="N70" i="11"/>
  <c r="B84" i="11"/>
  <c r="M84" i="11"/>
  <c r="W84" i="11"/>
  <c r="R84" i="11"/>
  <c r="S90" i="11"/>
  <c r="R94" i="11"/>
  <c r="B94" i="11"/>
  <c r="X94" i="11"/>
  <c r="K94" i="11"/>
  <c r="N102" i="11"/>
  <c r="B58" i="11"/>
  <c r="B70" i="11"/>
  <c r="S84" i="11"/>
  <c r="B90" i="11"/>
  <c r="R58" i="11"/>
  <c r="S61" i="11"/>
  <c r="N61" i="11"/>
  <c r="R69" i="11"/>
  <c r="R70" i="11"/>
  <c r="S73" i="11"/>
  <c r="N73" i="11"/>
  <c r="X76" i="11"/>
  <c r="K76" i="11"/>
  <c r="R76" i="11"/>
  <c r="X90" i="11"/>
  <c r="N80" i="11"/>
  <c r="N92" i="11"/>
  <c r="W97" i="11"/>
  <c r="K97" i="11"/>
  <c r="X97" i="11"/>
  <c r="S85" i="11"/>
  <c r="N85" i="11"/>
  <c r="S97" i="11"/>
  <c r="N97" i="11"/>
  <c r="M59" i="11"/>
  <c r="M63" i="11"/>
  <c r="M67" i="11"/>
  <c r="M71" i="11"/>
  <c r="M75" i="11"/>
  <c r="M79" i="11"/>
  <c r="M83" i="11"/>
  <c r="M87" i="11"/>
  <c r="M91" i="11"/>
  <c r="M95" i="11"/>
  <c r="M99" i="11"/>
  <c r="M103" i="11"/>
  <c r="AR13" i="3" l="1"/>
  <c r="AS13" i="3"/>
  <c r="BD76" i="3"/>
  <c r="BC63" i="3"/>
  <c r="BD43" i="3"/>
  <c r="BP43" i="3"/>
  <c r="AZ11" i="3"/>
  <c r="BA11" i="3" s="1"/>
  <c r="BB11" i="3" s="1"/>
  <c r="R12" i="11"/>
  <c r="K13" i="11"/>
  <c r="R13" i="11"/>
  <c r="P11" i="11"/>
  <c r="P12" i="11"/>
  <c r="R11" i="11"/>
  <c r="BD42" i="3"/>
  <c r="BM10" i="3"/>
  <c r="L13" i="11"/>
  <c r="L11" i="11"/>
  <c r="U13" i="11"/>
  <c r="U12" i="11"/>
  <c r="P13" i="11"/>
  <c r="K11" i="11"/>
  <c r="L12" i="11"/>
  <c r="K12" i="11"/>
  <c r="AY10" i="3"/>
  <c r="AZ10" i="3"/>
  <c r="BA10" i="3" s="1"/>
  <c r="BB10" i="3" s="1"/>
  <c r="AY13" i="3"/>
  <c r="AZ13" i="3"/>
  <c r="U11" i="11"/>
  <c r="AY12" i="3"/>
  <c r="AZ12" i="3"/>
  <c r="BD32" i="3"/>
  <c r="BC62" i="3"/>
  <c r="BC46" i="3"/>
  <c r="BC103" i="3"/>
  <c r="BP53" i="3"/>
  <c r="BD53" i="3"/>
  <c r="BD46" i="3"/>
  <c r="BC44" i="3"/>
  <c r="BP41" i="3"/>
  <c r="BD20" i="3"/>
  <c r="BC24" i="3"/>
  <c r="BD78" i="3"/>
  <c r="BD92" i="3"/>
  <c r="BP28" i="3"/>
  <c r="BD64" i="3"/>
  <c r="BD84" i="3"/>
  <c r="BC42" i="3"/>
  <c r="BP76" i="3"/>
  <c r="BP17" i="3"/>
  <c r="BC91" i="3"/>
  <c r="BC31" i="3"/>
  <c r="BC66" i="3"/>
  <c r="BD66" i="3"/>
  <c r="BD61" i="3"/>
  <c r="BC102" i="3"/>
  <c r="BD35" i="3"/>
  <c r="BD47" i="3"/>
  <c r="BP34" i="3"/>
  <c r="BC35" i="3"/>
  <c r="BD97" i="3"/>
  <c r="BC20" i="3"/>
  <c r="BC81" i="3"/>
  <c r="BD31" i="3"/>
  <c r="BD91" i="3"/>
  <c r="BC14" i="3"/>
  <c r="BD14" i="3"/>
  <c r="BD34" i="3"/>
  <c r="BC97" i="3"/>
  <c r="BC47" i="3"/>
  <c r="BD25" i="3"/>
  <c r="BD89" i="3"/>
  <c r="BC25" i="3"/>
  <c r="BP40" i="3"/>
  <c r="BD41" i="3"/>
  <c r="BD90" i="3"/>
  <c r="BC48" i="3"/>
  <c r="BC36" i="3"/>
  <c r="BD40" i="3"/>
  <c r="BP98" i="3"/>
  <c r="BD28" i="3"/>
  <c r="BD48" i="3"/>
  <c r="BD79" i="3"/>
  <c r="BD98" i="3"/>
  <c r="BD19" i="3"/>
  <c r="BC19" i="3"/>
  <c r="BP79" i="3"/>
  <c r="BC86" i="3"/>
  <c r="BD94" i="3"/>
  <c r="BC75" i="3"/>
  <c r="BC27" i="3"/>
  <c r="BD93" i="3"/>
  <c r="BC64" i="3"/>
  <c r="BD72" i="3"/>
  <c r="BC84" i="3"/>
  <c r="BD75" i="3"/>
  <c r="BC49" i="3"/>
  <c r="BD27" i="3"/>
  <c r="BD49" i="3"/>
  <c r="BC72" i="3"/>
  <c r="BC32" i="3"/>
  <c r="BC92" i="3"/>
  <c r="BC50" i="3"/>
  <c r="BD21" i="3"/>
  <c r="BC30" i="3"/>
  <c r="BC18" i="3"/>
  <c r="BP73" i="3"/>
  <c r="BD50" i="3"/>
  <c r="BD81" i="3"/>
  <c r="BD80" i="3"/>
  <c r="BD71" i="3"/>
  <c r="BC71" i="3"/>
  <c r="BC57" i="3"/>
  <c r="BP21" i="3"/>
  <c r="BC26" i="3"/>
  <c r="BD18" i="3"/>
  <c r="BD16" i="3"/>
  <c r="BD17" i="3"/>
  <c r="BD55" i="3"/>
  <c r="BD86" i="3"/>
  <c r="BD99" i="3"/>
  <c r="BD102" i="3"/>
  <c r="BC73" i="3"/>
  <c r="BD70" i="3"/>
  <c r="BC82" i="3"/>
  <c r="BD44" i="3"/>
  <c r="BD58" i="3"/>
  <c r="BD82" i="3"/>
  <c r="BC99" i="3"/>
  <c r="BC83" i="3"/>
  <c r="BC80" i="3"/>
  <c r="BD24" i="3"/>
  <c r="BD62" i="3"/>
  <c r="BD100" i="3"/>
  <c r="BC37" i="3"/>
  <c r="BP70" i="3"/>
  <c r="BD103" i="3"/>
  <c r="BD26" i="3"/>
  <c r="BP100" i="3"/>
  <c r="BP85" i="3"/>
  <c r="BC45" i="3"/>
  <c r="BD45" i="3"/>
  <c r="BD56" i="3"/>
  <c r="BP51" i="3"/>
  <c r="BP57" i="3"/>
  <c r="BC89" i="3"/>
  <c r="BD51" i="3"/>
  <c r="BC85" i="3"/>
  <c r="BD22" i="3"/>
  <c r="BD54" i="3"/>
  <c r="BC61" i="3"/>
  <c r="BP88" i="3"/>
  <c r="BD33" i="3"/>
  <c r="BD30" i="3"/>
  <c r="BD77" i="3"/>
  <c r="BC93" i="3"/>
  <c r="BC33" i="3"/>
  <c r="BD83" i="3"/>
  <c r="BC56" i="3"/>
  <c r="BD63" i="3"/>
  <c r="BC95" i="3"/>
  <c r="BD36" i="3"/>
  <c r="BD37" i="3"/>
  <c r="BC77" i="3"/>
  <c r="BC54" i="3"/>
  <c r="BC55" i="3"/>
  <c r="BD23" i="3"/>
  <c r="BD38" i="3"/>
  <c r="BD101" i="3"/>
  <c r="BC69" i="3"/>
  <c r="BC58" i="3"/>
  <c r="BP23" i="3"/>
  <c r="BP95" i="3"/>
  <c r="BP90" i="3"/>
  <c r="BP96" i="3"/>
  <c r="BP78" i="3"/>
  <c r="BP74" i="3"/>
  <c r="BC87" i="3"/>
  <c r="BC16" i="3"/>
  <c r="BC88" i="3"/>
  <c r="BC65" i="3"/>
  <c r="BC15" i="3"/>
  <c r="BD68" i="3"/>
  <c r="BP22" i="3"/>
  <c r="BD15" i="3"/>
  <c r="BD65" i="3"/>
  <c r="BD67" i="3"/>
  <c r="BP39" i="3"/>
  <c r="BD69" i="3"/>
  <c r="BD96" i="3"/>
  <c r="BP87" i="3"/>
  <c r="BP29" i="3"/>
  <c r="BD59" i="3"/>
  <c r="BC60" i="3"/>
  <c r="BC68" i="3"/>
  <c r="BD74" i="3"/>
  <c r="BP101" i="3"/>
  <c r="BP94" i="3"/>
  <c r="BC67" i="3"/>
  <c r="BC59" i="3"/>
  <c r="BP60" i="3"/>
  <c r="BC39" i="3"/>
  <c r="BP38" i="3"/>
  <c r="BC52" i="3"/>
  <c r="BC29" i="3"/>
  <c r="BP52" i="3"/>
  <c r="P6" i="11"/>
  <c r="P10" i="11"/>
  <c r="P9" i="11"/>
  <c r="P8" i="11"/>
  <c r="P5" i="11"/>
  <c r="P7" i="11"/>
  <c r="P4" i="11"/>
  <c r="U8" i="11"/>
  <c r="U6" i="11"/>
  <c r="U10" i="11"/>
  <c r="U9" i="11"/>
  <c r="U4" i="11"/>
  <c r="U7" i="11"/>
  <c r="U5" i="11"/>
  <c r="AV8" i="3"/>
  <c r="AV5" i="3"/>
  <c r="BL4" i="3"/>
  <c r="X4" i="11" s="1"/>
  <c r="BL7" i="3"/>
  <c r="X7" i="11" s="1"/>
  <c r="BL8" i="3"/>
  <c r="X8" i="11" s="1"/>
  <c r="R21" i="7"/>
  <c r="P18" i="7"/>
  <c r="R19" i="7"/>
  <c r="P20" i="7"/>
  <c r="R20" i="7"/>
  <c r="P21" i="7"/>
  <c r="R23" i="7"/>
  <c r="P22" i="7"/>
  <c r="AQ8" i="3" s="1"/>
  <c r="R22" i="7"/>
  <c r="AO4" i="3"/>
  <c r="S4" i="11"/>
  <c r="S8" i="11"/>
  <c r="BM7" i="3"/>
  <c r="S5" i="11"/>
  <c r="AN9" i="3"/>
  <c r="K10" i="11"/>
  <c r="AN5" i="3"/>
  <c r="R10" i="11"/>
  <c r="AN8" i="3"/>
  <c r="AO8" i="3"/>
  <c r="AO5" i="3"/>
  <c r="AV6" i="3"/>
  <c r="AV4" i="3"/>
  <c r="AV7" i="3"/>
  <c r="S9" i="11"/>
  <c r="S6" i="11"/>
  <c r="R7" i="11"/>
  <c r="K4" i="11"/>
  <c r="R5" i="11"/>
  <c r="R9" i="11"/>
  <c r="N8" i="11"/>
  <c r="K8" i="11"/>
  <c r="R4" i="11"/>
  <c r="R8" i="11"/>
  <c r="R6" i="11"/>
  <c r="K7" i="11"/>
  <c r="W8" i="11"/>
  <c r="K9" i="11"/>
  <c r="N5" i="11"/>
  <c r="M5" i="11"/>
  <c r="W5" i="11"/>
  <c r="K5" i="11"/>
  <c r="K6" i="11"/>
  <c r="M8" i="11"/>
  <c r="BA12" i="3" l="1"/>
  <c r="BB12" i="3" s="1"/>
  <c r="BA13" i="3"/>
  <c r="BB13" i="3" s="1"/>
  <c r="AQ6" i="3"/>
  <c r="AQ5" i="3"/>
  <c r="AR5" i="3" s="1"/>
  <c r="AS5" i="3" s="1"/>
  <c r="V5" i="9" s="1"/>
  <c r="AN4" i="3"/>
  <c r="AR4" i="3" s="1"/>
  <c r="U4" i="9" s="1"/>
  <c r="W4" i="11"/>
  <c r="AQ4" i="3"/>
  <c r="AN6" i="3"/>
  <c r="AO6" i="3"/>
  <c r="AN7" i="3"/>
  <c r="AQ7" i="3"/>
  <c r="AO7" i="3"/>
  <c r="W9" i="11"/>
  <c r="AO9" i="3"/>
  <c r="AR9" i="3" s="1"/>
  <c r="N9" i="11"/>
  <c r="M9" i="11"/>
  <c r="AQ9" i="3"/>
  <c r="AR8" i="3"/>
  <c r="L8" i="11" s="1"/>
  <c r="N4" i="11"/>
  <c r="M4" i="11"/>
  <c r="N6" i="11"/>
  <c r="W6" i="11"/>
  <c r="M6" i="11"/>
  <c r="M7" i="11"/>
  <c r="W7" i="11"/>
  <c r="N7" i="11"/>
  <c r="U9" i="9" l="1"/>
  <c r="AU9" i="3"/>
  <c r="AR6" i="3"/>
  <c r="U6" i="9" s="1"/>
  <c r="L4" i="11"/>
  <c r="AU4" i="3"/>
  <c r="AZ4" i="3" s="1"/>
  <c r="AS4" i="3"/>
  <c r="V4" i="9" s="1"/>
  <c r="AR7" i="3"/>
  <c r="AU7" i="3" s="1"/>
  <c r="AZ7" i="3" s="1"/>
  <c r="AS9" i="3"/>
  <c r="V9" i="9" s="1"/>
  <c r="L9" i="11"/>
  <c r="U8" i="9"/>
  <c r="U5" i="9"/>
  <c r="AU5" i="3"/>
  <c r="AZ5" i="3" s="1"/>
  <c r="L5" i="11"/>
  <c r="AU8" i="3"/>
  <c r="AZ8" i="3" s="1"/>
  <c r="AS8" i="3"/>
  <c r="V8" i="9" s="1"/>
  <c r="T12" i="11" l="1"/>
  <c r="T10" i="11"/>
  <c r="T11" i="11"/>
  <c r="T13" i="11"/>
  <c r="AY9" i="3"/>
  <c r="AZ9" i="3"/>
  <c r="AY8" i="3"/>
  <c r="AY5" i="3"/>
  <c r="BA5" i="3" s="1"/>
  <c r="BB5" i="3" s="1"/>
  <c r="AY7" i="3"/>
  <c r="T7" i="11"/>
  <c r="AY4" i="3"/>
  <c r="BA4" i="3" s="1"/>
  <c r="BB4" i="3" s="1"/>
  <c r="L6" i="11"/>
  <c r="AS6" i="3"/>
  <c r="V6" i="9" s="1"/>
  <c r="AU6" i="3"/>
  <c r="AZ6" i="3" s="1"/>
  <c r="AS7" i="3"/>
  <c r="V7" i="9" s="1"/>
  <c r="U7" i="9"/>
  <c r="L7" i="11"/>
  <c r="T8" i="11"/>
  <c r="A11" i="10" l="1"/>
  <c r="AD10" i="11" a="1"/>
  <c r="AD10" i="11" s="1"/>
  <c r="AC10" i="11"/>
  <c r="AD11" i="11" a="1"/>
  <c r="AD11" i="11" s="1"/>
  <c r="AC11" i="11"/>
  <c r="AC13" i="11"/>
  <c r="AD13" i="11" a="1"/>
  <c r="AD13" i="11" s="1"/>
  <c r="AD12" i="11" a="1"/>
  <c r="AD12" i="11" s="1"/>
  <c r="AC12" i="11"/>
  <c r="I6" i="10"/>
  <c r="BA9" i="3"/>
  <c r="BB9" i="3" s="1"/>
  <c r="T9" i="11"/>
  <c r="AC8" i="11"/>
  <c r="BN8" i="3" s="1"/>
  <c r="AD8" i="11" a="1"/>
  <c r="AD8" i="11" s="1"/>
  <c r="BO8" i="3" s="1"/>
  <c r="AD7" i="11" a="1"/>
  <c r="AD7" i="11" s="1"/>
  <c r="BO7" i="3" s="1"/>
  <c r="AC7" i="11"/>
  <c r="BN7" i="3" s="1"/>
  <c r="M6" i="10"/>
  <c r="T4" i="11"/>
  <c r="AY6" i="3"/>
  <c r="BA6" i="3" s="1"/>
  <c r="BB6" i="3" s="1"/>
  <c r="BA7" i="3"/>
  <c r="T5" i="11"/>
  <c r="BA8" i="3"/>
  <c r="BB8" i="3" s="1"/>
  <c r="T6" i="11"/>
  <c r="AC6" i="11" s="1"/>
  <c r="AD9" i="11" l="1" a="1"/>
  <c r="AD9" i="11" s="1"/>
  <c r="BO9" i="3" s="1"/>
  <c r="AC9" i="11"/>
  <c r="BN9" i="3" s="1"/>
  <c r="BD9" i="3"/>
  <c r="BC9" i="3"/>
  <c r="BB7" i="3"/>
  <c r="F117" i="10"/>
  <c r="AC5" i="11"/>
  <c r="AD5" i="11" a="1"/>
  <c r="AD5" i="11" s="1"/>
  <c r="AD6" i="11" a="1"/>
  <c r="AD6" i="11" s="1"/>
  <c r="BO6" i="3" s="1"/>
  <c r="AD4" i="11" a="1"/>
  <c r="AD4" i="11" s="1"/>
  <c r="AC4" i="11"/>
  <c r="BN4" i="3" s="1"/>
  <c r="BN6" i="3"/>
  <c r="A8" i="10"/>
  <c r="BC6" i="3"/>
  <c r="BD6" i="3"/>
  <c r="BN5" i="3" l="1"/>
  <c r="BN13" i="3"/>
  <c r="BN10" i="3"/>
  <c r="BN12" i="3"/>
  <c r="BN11" i="3"/>
  <c r="BO5" i="3"/>
  <c r="BO13" i="3"/>
  <c r="BO12" i="3"/>
  <c r="BO10" i="3"/>
  <c r="BO11" i="3"/>
  <c r="BC7" i="3"/>
  <c r="BD11" i="3"/>
  <c r="BC10" i="3"/>
  <c r="BD10" i="3"/>
  <c r="BC12" i="3"/>
  <c r="BD12" i="3"/>
  <c r="BC13" i="3"/>
  <c r="BD13" i="3"/>
  <c r="BC11" i="3"/>
  <c r="BC5" i="3"/>
  <c r="BC4" i="3"/>
  <c r="BD4" i="3"/>
  <c r="BD7" i="3"/>
  <c r="BD5" i="3"/>
  <c r="BD8" i="3"/>
  <c r="BC8" i="3"/>
  <c r="BO4" i="3"/>
  <c r="C8" i="10"/>
  <c r="B13" i="10" l="1"/>
  <c r="A13" i="10" s="1"/>
  <c r="B80" i="10"/>
  <c r="A80" i="10" s="1"/>
  <c r="B44" i="10"/>
  <c r="A44" i="10" s="1"/>
  <c r="B102" i="10"/>
  <c r="A102" i="10" s="1"/>
  <c r="B112" i="10"/>
  <c r="A112" i="10" s="1"/>
  <c r="B84" i="10"/>
  <c r="A84" i="10" s="1"/>
  <c r="B15" i="10"/>
  <c r="A15" i="10" s="1"/>
  <c r="B32" i="10"/>
  <c r="A32" i="10" s="1"/>
  <c r="B82" i="10"/>
  <c r="A82" i="10" s="1"/>
  <c r="B67" i="10"/>
  <c r="A67" i="10" s="1"/>
  <c r="B72" i="10"/>
  <c r="A72" i="10" s="1"/>
  <c r="B101" i="10"/>
  <c r="A101" i="10" s="1"/>
  <c r="B21" i="10"/>
  <c r="A21" i="10" s="1"/>
  <c r="B85" i="10"/>
  <c r="A85" i="10" s="1"/>
  <c r="B16" i="10"/>
  <c r="A16" i="10" s="1"/>
  <c r="B79" i="10"/>
  <c r="A79" i="10" s="1"/>
  <c r="B98" i="10"/>
  <c r="A98" i="10" s="1"/>
  <c r="B73" i="10"/>
  <c r="A73" i="10" s="1"/>
  <c r="B91" i="10"/>
  <c r="A91" i="10" s="1"/>
  <c r="B51" i="10"/>
  <c r="A51" i="10" s="1"/>
  <c r="B62" i="10"/>
  <c r="A62" i="10" s="1"/>
  <c r="B94" i="10"/>
  <c r="A94" i="10" s="1"/>
  <c r="B63" i="10"/>
  <c r="A63" i="10" s="1"/>
  <c r="B97" i="10"/>
  <c r="A97" i="10" s="1"/>
  <c r="B35" i="10"/>
  <c r="A35" i="10" s="1"/>
  <c r="B23" i="10"/>
  <c r="A23" i="10" s="1"/>
  <c r="B59" i="10"/>
  <c r="G59" i="10" s="1"/>
  <c r="B89" i="10"/>
  <c r="B40" i="10"/>
  <c r="B77" i="10"/>
  <c r="A77" i="10" s="1"/>
  <c r="B78" i="10"/>
  <c r="A78" i="10" s="1"/>
  <c r="B83" i="10"/>
  <c r="M83" i="10" s="1"/>
  <c r="B109" i="10"/>
  <c r="J109" i="10" s="1"/>
  <c r="B90" i="10"/>
  <c r="E90" i="10" s="1"/>
  <c r="B64" i="10"/>
  <c r="H64" i="10" s="1"/>
  <c r="B53" i="10"/>
  <c r="N53" i="10" s="1"/>
  <c r="B86" i="10"/>
  <c r="B75" i="10"/>
  <c r="B105" i="10"/>
  <c r="B92" i="10"/>
  <c r="O92" i="10" s="1"/>
  <c r="B14" i="10"/>
  <c r="L14" i="10" s="1"/>
  <c r="B88" i="10"/>
  <c r="A88" i="10" s="1"/>
  <c r="B56" i="10"/>
  <c r="A56" i="10" s="1"/>
  <c r="B39" i="10"/>
  <c r="K39" i="10" s="1"/>
  <c r="B50" i="10"/>
  <c r="D50" i="10" s="1"/>
  <c r="B60" i="10"/>
  <c r="E60" i="10" s="1"/>
  <c r="B17" i="10"/>
  <c r="G17" i="10" s="1"/>
  <c r="B103" i="10"/>
  <c r="L103" i="10" s="1"/>
  <c r="B33" i="10"/>
  <c r="B57" i="10"/>
  <c r="B65" i="10"/>
  <c r="K65" i="10" s="1"/>
  <c r="B93" i="10"/>
  <c r="B96" i="10"/>
  <c r="B27" i="10"/>
  <c r="A27" i="10" s="1"/>
  <c r="B108" i="10"/>
  <c r="A108" i="10" s="1"/>
  <c r="B30" i="10"/>
  <c r="F30" i="10" s="1"/>
  <c r="B111" i="10"/>
  <c r="M111" i="10" s="1"/>
  <c r="B49" i="10"/>
  <c r="K49" i="10" s="1"/>
  <c r="B99" i="10"/>
  <c r="F99" i="10" s="1"/>
  <c r="B20" i="10"/>
  <c r="F20" i="10" s="1"/>
  <c r="B31" i="10"/>
  <c r="B81" i="10"/>
  <c r="B87" i="10"/>
  <c r="D87" i="10" s="1"/>
  <c r="B22" i="10"/>
  <c r="D22" i="10" s="1"/>
  <c r="B70" i="10"/>
  <c r="M70" i="10" s="1"/>
  <c r="B18" i="10"/>
  <c r="A18" i="10" s="1"/>
  <c r="B46" i="10"/>
  <c r="A46" i="10" s="1"/>
  <c r="B45" i="10"/>
  <c r="I45" i="10" s="1"/>
  <c r="B107" i="10"/>
  <c r="O107" i="10" s="1"/>
  <c r="B95" i="10"/>
  <c r="G95" i="10" s="1"/>
  <c r="B106" i="10"/>
  <c r="L106" i="10" s="1"/>
  <c r="B69" i="10"/>
  <c r="B26" i="10"/>
  <c r="O26" i="10" s="1"/>
  <c r="B47" i="10"/>
  <c r="B110" i="10"/>
  <c r="P110" i="10" s="1"/>
  <c r="B58" i="10"/>
  <c r="O58" i="10" s="1"/>
  <c r="B43" i="10"/>
  <c r="K43" i="10" s="1"/>
  <c r="B41" i="10"/>
  <c r="A41" i="10" s="1"/>
  <c r="B28" i="10"/>
  <c r="A28" i="10" s="1"/>
  <c r="B48" i="10"/>
  <c r="P48" i="10" s="1"/>
  <c r="B38" i="10"/>
  <c r="F38" i="10" s="1"/>
  <c r="B104" i="10"/>
  <c r="C104" i="10" s="1"/>
  <c r="B68" i="10"/>
  <c r="O68" i="10" s="1"/>
  <c r="B55" i="10"/>
  <c r="B66" i="10"/>
  <c r="M66" i="10" s="1"/>
  <c r="B61" i="10"/>
  <c r="G61" i="10" s="1"/>
  <c r="B74" i="10"/>
  <c r="B19" i="10"/>
  <c r="E19" i="10" s="1"/>
  <c r="B36" i="10"/>
  <c r="B25" i="10"/>
  <c r="A25" i="10" s="1"/>
  <c r="B24" i="10"/>
  <c r="A24" i="10" s="1"/>
  <c r="B42" i="10"/>
  <c r="K42" i="10" s="1"/>
  <c r="B34" i="10"/>
  <c r="I34" i="10" s="1"/>
  <c r="B100" i="10"/>
  <c r="H100" i="10" s="1"/>
  <c r="B76" i="10"/>
  <c r="D76" i="10" s="1"/>
  <c r="B71" i="10"/>
  <c r="D71" i="10" s="1"/>
  <c r="B37" i="10"/>
  <c r="B29" i="10"/>
  <c r="C29" i="10" s="1"/>
  <c r="B54" i="10"/>
  <c r="K54" i="10" s="1"/>
  <c r="B52" i="10"/>
  <c r="K52" i="10" s="1"/>
  <c r="P16" i="10" l="1"/>
  <c r="P13" i="10"/>
  <c r="I13" i="10"/>
  <c r="H13" i="10"/>
  <c r="F44" i="10"/>
  <c r="J13" i="10"/>
  <c r="C44" i="10"/>
  <c r="H44" i="10"/>
  <c r="N13" i="10"/>
  <c r="K13" i="10"/>
  <c r="N16" i="10"/>
  <c r="I44" i="10"/>
  <c r="F16" i="10"/>
  <c r="O16" i="10"/>
  <c r="L16" i="10"/>
  <c r="C16" i="10"/>
  <c r="K16" i="10"/>
  <c r="L13" i="10"/>
  <c r="F13" i="10"/>
  <c r="G13" i="10"/>
  <c r="C13" i="10"/>
  <c r="M13" i="10"/>
  <c r="D13" i="10"/>
  <c r="E13" i="10"/>
  <c r="O13" i="10"/>
  <c r="L44" i="10"/>
  <c r="I79" i="10"/>
  <c r="L80" i="10"/>
  <c r="G80" i="10"/>
  <c r="E80" i="10"/>
  <c r="F80" i="10"/>
  <c r="H16" i="10"/>
  <c r="P112" i="10"/>
  <c r="P79" i="10"/>
  <c r="L87" i="10"/>
  <c r="L83" i="10"/>
  <c r="N44" i="10"/>
  <c r="D79" i="10"/>
  <c r="M44" i="10"/>
  <c r="E79" i="10"/>
  <c r="M16" i="10"/>
  <c r="E16" i="10"/>
  <c r="E44" i="10"/>
  <c r="D44" i="10"/>
  <c r="I22" i="10"/>
  <c r="I16" i="10"/>
  <c r="O44" i="10"/>
  <c r="L15" i="10"/>
  <c r="C102" i="10"/>
  <c r="G16" i="10"/>
  <c r="J16" i="10"/>
  <c r="G44" i="10"/>
  <c r="P44" i="10"/>
  <c r="L84" i="10"/>
  <c r="P73" i="10"/>
  <c r="G84" i="10"/>
  <c r="E88" i="10"/>
  <c r="M98" i="10"/>
  <c r="L51" i="10"/>
  <c r="O73" i="10"/>
  <c r="J73" i="10"/>
  <c r="O67" i="10"/>
  <c r="L67" i="10"/>
  <c r="I67" i="10"/>
  <c r="F79" i="10"/>
  <c r="N80" i="10"/>
  <c r="G98" i="10"/>
  <c r="O80" i="10"/>
  <c r="M80" i="10"/>
  <c r="H80" i="10"/>
  <c r="C80" i="10"/>
  <c r="I80" i="10"/>
  <c r="D80" i="10"/>
  <c r="P15" i="10"/>
  <c r="K80" i="10"/>
  <c r="J80" i="10"/>
  <c r="P80" i="10"/>
  <c r="E72" i="10"/>
  <c r="D16" i="10"/>
  <c r="J44" i="10"/>
  <c r="K44" i="10"/>
  <c r="K67" i="10"/>
  <c r="D67" i="10"/>
  <c r="N67" i="10"/>
  <c r="E67" i="10"/>
  <c r="G21" i="10"/>
  <c r="L64" i="10"/>
  <c r="N82" i="10"/>
  <c r="I72" i="10"/>
  <c r="D82" i="10"/>
  <c r="H21" i="10"/>
  <c r="H72" i="10"/>
  <c r="J82" i="10"/>
  <c r="P72" i="10"/>
  <c r="D101" i="10"/>
  <c r="P101" i="10"/>
  <c r="O72" i="10"/>
  <c r="L94" i="10"/>
  <c r="K15" i="10"/>
  <c r="G73" i="10"/>
  <c r="D78" i="10"/>
  <c r="L79" i="10"/>
  <c r="P84" i="10"/>
  <c r="N91" i="10"/>
  <c r="O84" i="10"/>
  <c r="O112" i="10"/>
  <c r="J15" i="10"/>
  <c r="O27" i="10"/>
  <c r="M15" i="10"/>
  <c r="P98" i="10"/>
  <c r="J92" i="10"/>
  <c r="O79" i="10"/>
  <c r="E84" i="10"/>
  <c r="G91" i="10"/>
  <c r="J102" i="10"/>
  <c r="L112" i="10"/>
  <c r="I15" i="10"/>
  <c r="L98" i="10"/>
  <c r="I98" i="10"/>
  <c r="F84" i="10"/>
  <c r="E77" i="10"/>
  <c r="P78" i="10"/>
  <c r="C98" i="10"/>
  <c r="C77" i="10"/>
  <c r="E73" i="10"/>
  <c r="J18" i="10"/>
  <c r="K98" i="10"/>
  <c r="I88" i="10"/>
  <c r="O91" i="10"/>
  <c r="P102" i="10"/>
  <c r="G112" i="10"/>
  <c r="H15" i="10"/>
  <c r="H98" i="10"/>
  <c r="C84" i="10"/>
  <c r="D73" i="10"/>
  <c r="J79" i="10"/>
  <c r="F88" i="10"/>
  <c r="L102" i="10"/>
  <c r="I112" i="10"/>
  <c r="D15" i="10"/>
  <c r="H77" i="10"/>
  <c r="I84" i="10"/>
  <c r="D77" i="10"/>
  <c r="E112" i="10"/>
  <c r="L88" i="10"/>
  <c r="D18" i="10"/>
  <c r="L73" i="10"/>
  <c r="M84" i="10"/>
  <c r="N102" i="10"/>
  <c r="J112" i="10"/>
  <c r="C15" i="10"/>
  <c r="E15" i="10"/>
  <c r="N84" i="10"/>
  <c r="G15" i="10"/>
  <c r="C73" i="10"/>
  <c r="H102" i="10"/>
  <c r="J91" i="10"/>
  <c r="K84" i="10"/>
  <c r="O102" i="10"/>
  <c r="M112" i="10"/>
  <c r="O15" i="10"/>
  <c r="D84" i="10"/>
  <c r="J77" i="10"/>
  <c r="D112" i="10"/>
  <c r="M77" i="10"/>
  <c r="J84" i="10"/>
  <c r="C108" i="10"/>
  <c r="G79" i="10"/>
  <c r="N73" i="10"/>
  <c r="J108" i="10"/>
  <c r="M79" i="10"/>
  <c r="F102" i="10"/>
  <c r="L91" i="10"/>
  <c r="H84" i="10"/>
  <c r="H112" i="10"/>
  <c r="N15" i="10"/>
  <c r="H79" i="10"/>
  <c r="F15" i="10"/>
  <c r="N32" i="10"/>
  <c r="P82" i="10"/>
  <c r="M82" i="10"/>
  <c r="G51" i="10"/>
  <c r="D85" i="10"/>
  <c r="K82" i="10"/>
  <c r="O82" i="10"/>
  <c r="M32" i="10"/>
  <c r="P32" i="10"/>
  <c r="O32" i="10"/>
  <c r="D32" i="10"/>
  <c r="J32" i="10"/>
  <c r="C32" i="10"/>
  <c r="I32" i="10"/>
  <c r="H32" i="10"/>
  <c r="L82" i="10"/>
  <c r="L32" i="10"/>
  <c r="G32" i="10"/>
  <c r="K32" i="10"/>
  <c r="H82" i="10"/>
  <c r="I82" i="10"/>
  <c r="E32" i="10"/>
  <c r="F32" i="10"/>
  <c r="C85" i="10"/>
  <c r="C21" i="10"/>
  <c r="I101" i="10"/>
  <c r="P85" i="10"/>
  <c r="I21" i="10"/>
  <c r="E101" i="10"/>
  <c r="M85" i="10"/>
  <c r="M72" i="10"/>
  <c r="J67" i="10"/>
  <c r="G101" i="10"/>
  <c r="G72" i="10"/>
  <c r="G82" i="10"/>
  <c r="E82" i="10"/>
  <c r="M101" i="10"/>
  <c r="O21" i="10"/>
  <c r="F98" i="10"/>
  <c r="E21" i="10"/>
  <c r="N21" i="10"/>
  <c r="F85" i="10"/>
  <c r="J72" i="10"/>
  <c r="D102" i="10"/>
  <c r="I102" i="10"/>
  <c r="F67" i="10"/>
  <c r="N112" i="10"/>
  <c r="F101" i="10"/>
  <c r="F112" i="10"/>
  <c r="M21" i="10"/>
  <c r="O97" i="10"/>
  <c r="L72" i="10"/>
  <c r="N101" i="10"/>
  <c r="K21" i="10"/>
  <c r="M102" i="10"/>
  <c r="C101" i="10"/>
  <c r="J101" i="10"/>
  <c r="G85" i="10"/>
  <c r="D72" i="10"/>
  <c r="G67" i="10"/>
  <c r="D95" i="10"/>
  <c r="L21" i="10"/>
  <c r="D98" i="10"/>
  <c r="K85" i="10"/>
  <c r="O101" i="10"/>
  <c r="E102" i="10"/>
  <c r="C82" i="10"/>
  <c r="G60" i="10"/>
  <c r="K79" i="10"/>
  <c r="H101" i="10"/>
  <c r="M67" i="10"/>
  <c r="H85" i="10"/>
  <c r="F72" i="10"/>
  <c r="F82" i="10"/>
  <c r="G102" i="10"/>
  <c r="H67" i="10"/>
  <c r="C112" i="10"/>
  <c r="F22" i="10"/>
  <c r="C79" i="10"/>
  <c r="N79" i="10"/>
  <c r="J85" i="10"/>
  <c r="I85" i="10"/>
  <c r="J21" i="10"/>
  <c r="C72" i="10"/>
  <c r="C17" i="10"/>
  <c r="D21" i="10"/>
  <c r="E85" i="10"/>
  <c r="L85" i="10"/>
  <c r="F21" i="10"/>
  <c r="K101" i="10"/>
  <c r="P21" i="10"/>
  <c r="K72" i="10"/>
  <c r="N85" i="10"/>
  <c r="E68" i="10"/>
  <c r="L101" i="10"/>
  <c r="P67" i="10"/>
  <c r="O85" i="10"/>
  <c r="N72" i="10"/>
  <c r="K102" i="10"/>
  <c r="C67" i="10"/>
  <c r="K112" i="10"/>
  <c r="N98" i="10"/>
  <c r="I97" i="10"/>
  <c r="G63" i="10"/>
  <c r="O99" i="10"/>
  <c r="G97" i="10"/>
  <c r="P94" i="10"/>
  <c r="E95" i="10"/>
  <c r="L90" i="10"/>
  <c r="O34" i="10"/>
  <c r="K104" i="10"/>
  <c r="P45" i="10"/>
  <c r="O50" i="10"/>
  <c r="D90" i="10"/>
  <c r="K78" i="10"/>
  <c r="J88" i="10"/>
  <c r="J14" i="10"/>
  <c r="K73" i="10"/>
  <c r="M88" i="10"/>
  <c r="H73" i="10"/>
  <c r="H94" i="10"/>
  <c r="O88" i="10"/>
  <c r="F35" i="10"/>
  <c r="H63" i="10"/>
  <c r="P56" i="10"/>
  <c r="K77" i="10"/>
  <c r="I73" i="10"/>
  <c r="G88" i="10"/>
  <c r="M56" i="10"/>
  <c r="I30" i="10"/>
  <c r="J98" i="10"/>
  <c r="I94" i="10"/>
  <c r="F63" i="10"/>
  <c r="E18" i="10"/>
  <c r="M73" i="10"/>
  <c r="H39" i="10"/>
  <c r="F73" i="10"/>
  <c r="E98" i="10"/>
  <c r="H88" i="10"/>
  <c r="G77" i="10"/>
  <c r="C88" i="10"/>
  <c r="K95" i="10"/>
  <c r="H103" i="10"/>
  <c r="E78" i="10"/>
  <c r="N88" i="10"/>
  <c r="C91" i="10"/>
  <c r="E42" i="10"/>
  <c r="M90" i="10"/>
  <c r="O98" i="10"/>
  <c r="P23" i="10"/>
  <c r="H97" i="10"/>
  <c r="N23" i="10"/>
  <c r="L71" i="10"/>
  <c r="K97" i="10"/>
  <c r="J35" i="10"/>
  <c r="N63" i="10"/>
  <c r="N68" i="10"/>
  <c r="P63" i="10"/>
  <c r="J23" i="10"/>
  <c r="F45" i="10"/>
  <c r="G23" i="10"/>
  <c r="K35" i="10"/>
  <c r="L97" i="10"/>
  <c r="G46" i="10"/>
  <c r="K99" i="10"/>
  <c r="G78" i="10"/>
  <c r="D35" i="10"/>
  <c r="H95" i="10"/>
  <c r="D99" i="10"/>
  <c r="N45" i="10"/>
  <c r="C94" i="10"/>
  <c r="G39" i="10"/>
  <c r="K60" i="10"/>
  <c r="H45" i="10"/>
  <c r="E97" i="10"/>
  <c r="G94" i="10"/>
  <c r="E91" i="10"/>
  <c r="M35" i="10"/>
  <c r="J83" i="10"/>
  <c r="C97" i="10"/>
  <c r="F97" i="10"/>
  <c r="G42" i="10"/>
  <c r="F60" i="10"/>
  <c r="G90" i="10"/>
  <c r="J107" i="10"/>
  <c r="M94" i="10"/>
  <c r="O78" i="10"/>
  <c r="F94" i="10"/>
  <c r="O35" i="10"/>
  <c r="J90" i="10"/>
  <c r="O100" i="10"/>
  <c r="J97" i="10"/>
  <c r="J38" i="10"/>
  <c r="D23" i="10"/>
  <c r="N97" i="10"/>
  <c r="I53" i="10"/>
  <c r="M97" i="10"/>
  <c r="J42" i="10"/>
  <c r="D97" i="10"/>
  <c r="P97" i="10"/>
  <c r="C35" i="10"/>
  <c r="M100" i="10"/>
  <c r="J100" i="10"/>
  <c r="C78" i="10"/>
  <c r="H62" i="10"/>
  <c r="L38" i="10"/>
  <c r="M62" i="10"/>
  <c r="P51" i="10"/>
  <c r="H91" i="10"/>
  <c r="E56" i="10"/>
  <c r="D62" i="10"/>
  <c r="E87" i="10"/>
  <c r="J45" i="10"/>
  <c r="E62" i="10"/>
  <c r="O51" i="10"/>
  <c r="E51" i="10"/>
  <c r="F56" i="10"/>
  <c r="H42" i="10"/>
  <c r="F107" i="10"/>
  <c r="O42" i="10"/>
  <c r="G83" i="10"/>
  <c r="O38" i="10"/>
  <c r="P83" i="10"/>
  <c r="F51" i="10"/>
  <c r="D51" i="10"/>
  <c r="I65" i="10"/>
  <c r="O111" i="10"/>
  <c r="G48" i="10"/>
  <c r="G107" i="10"/>
  <c r="J62" i="10"/>
  <c r="N30" i="10"/>
  <c r="J30" i="10"/>
  <c r="D39" i="10"/>
  <c r="N62" i="10"/>
  <c r="M51" i="10"/>
  <c r="I78" i="10"/>
  <c r="K91" i="10"/>
  <c r="N56" i="10"/>
  <c r="L56" i="10"/>
  <c r="P30" i="10"/>
  <c r="O45" i="10"/>
  <c r="E54" i="10"/>
  <c r="K62" i="10"/>
  <c r="I51" i="10"/>
  <c r="F39" i="10"/>
  <c r="C62" i="10"/>
  <c r="F109" i="10"/>
  <c r="G111" i="10"/>
  <c r="O48" i="10"/>
  <c r="G38" i="10"/>
  <c r="F34" i="10"/>
  <c r="L50" i="10"/>
  <c r="E48" i="10"/>
  <c r="G62" i="10"/>
  <c r="K51" i="10"/>
  <c r="N51" i="10"/>
  <c r="M50" i="10"/>
  <c r="H78" i="10"/>
  <c r="J51" i="10"/>
  <c r="M109" i="10"/>
  <c r="D91" i="10"/>
  <c r="N111" i="10"/>
  <c r="F83" i="10"/>
  <c r="C51" i="10"/>
  <c r="D111" i="10"/>
  <c r="J111" i="10"/>
  <c r="F62" i="10"/>
  <c r="E107" i="10"/>
  <c r="D42" i="10"/>
  <c r="P91" i="10"/>
  <c r="N39" i="10"/>
  <c r="N83" i="10"/>
  <c r="M91" i="10"/>
  <c r="I91" i="10"/>
  <c r="J56" i="10"/>
  <c r="E83" i="10"/>
  <c r="I56" i="10"/>
  <c r="L42" i="10"/>
  <c r="I62" i="10"/>
  <c r="K110" i="10"/>
  <c r="C42" i="10"/>
  <c r="N48" i="10"/>
  <c r="H51" i="10"/>
  <c r="O62" i="10"/>
  <c r="P62" i="10"/>
  <c r="I50" i="10"/>
  <c r="C59" i="10"/>
  <c r="F91" i="10"/>
  <c r="K56" i="10"/>
  <c r="F78" i="10"/>
  <c r="P65" i="10"/>
  <c r="G99" i="10"/>
  <c r="A43" i="10"/>
  <c r="N43" i="10"/>
  <c r="M43" i="10"/>
  <c r="D43" i="10"/>
  <c r="E43" i="10"/>
  <c r="L43" i="10"/>
  <c r="H43" i="10"/>
  <c r="F43" i="10"/>
  <c r="G43" i="10"/>
  <c r="C43" i="10"/>
  <c r="I43" i="10"/>
  <c r="J43" i="10"/>
  <c r="A96" i="10"/>
  <c r="H96" i="10"/>
  <c r="G96" i="10"/>
  <c r="C96" i="10"/>
  <c r="P96" i="10"/>
  <c r="E96" i="10"/>
  <c r="F96" i="10"/>
  <c r="K96" i="10"/>
  <c r="N96" i="10"/>
  <c r="I96" i="10"/>
  <c r="M96" i="10"/>
  <c r="O96" i="10"/>
  <c r="L96" i="10"/>
  <c r="A58" i="10"/>
  <c r="M58" i="10"/>
  <c r="I58" i="10"/>
  <c r="N58" i="10"/>
  <c r="P58" i="10"/>
  <c r="E58" i="10"/>
  <c r="L58" i="10"/>
  <c r="G58" i="10"/>
  <c r="D58" i="10"/>
  <c r="J58" i="10"/>
  <c r="A93" i="10"/>
  <c r="C93" i="10"/>
  <c r="N93" i="10"/>
  <c r="G93" i="10"/>
  <c r="J93" i="10"/>
  <c r="K93" i="10"/>
  <c r="O93" i="10"/>
  <c r="F93" i="10"/>
  <c r="I93" i="10"/>
  <c r="H93" i="10"/>
  <c r="P93" i="10"/>
  <c r="M93" i="10"/>
  <c r="E93" i="10"/>
  <c r="A54" i="10"/>
  <c r="P54" i="10"/>
  <c r="H54" i="10"/>
  <c r="M54" i="10"/>
  <c r="C54" i="10"/>
  <c r="G54" i="10"/>
  <c r="N54" i="10"/>
  <c r="L54" i="10"/>
  <c r="F54" i="10"/>
  <c r="A59" i="10"/>
  <c r="L59" i="10"/>
  <c r="O59" i="10"/>
  <c r="N59" i="10"/>
  <c r="D59" i="10"/>
  <c r="P59" i="10"/>
  <c r="K59" i="10"/>
  <c r="F59" i="10"/>
  <c r="J59" i="10"/>
  <c r="H59" i="10"/>
  <c r="M59" i="10"/>
  <c r="E59" i="10"/>
  <c r="I59" i="10"/>
  <c r="D96" i="10"/>
  <c r="A36" i="10"/>
  <c r="P36" i="10"/>
  <c r="F36" i="10"/>
  <c r="M36" i="10"/>
  <c r="G36" i="10"/>
  <c r="D36" i="10"/>
  <c r="N36" i="10"/>
  <c r="I36" i="10"/>
  <c r="E36" i="10"/>
  <c r="O36" i="10"/>
  <c r="C36" i="10"/>
  <c r="K36" i="10"/>
  <c r="J36" i="10"/>
  <c r="A40" i="10"/>
  <c r="O40" i="10"/>
  <c r="P40" i="10"/>
  <c r="K40" i="10"/>
  <c r="N40" i="10"/>
  <c r="E40" i="10"/>
  <c r="F40" i="10"/>
  <c r="M40" i="10"/>
  <c r="I40" i="10"/>
  <c r="D40" i="10"/>
  <c r="J40" i="10"/>
  <c r="G40" i="10"/>
  <c r="L40" i="10"/>
  <c r="A52" i="10"/>
  <c r="O52" i="10"/>
  <c r="F52" i="10"/>
  <c r="J52" i="10"/>
  <c r="D52" i="10"/>
  <c r="P52" i="10"/>
  <c r="I52" i="10"/>
  <c r="E52" i="10"/>
  <c r="C52" i="10"/>
  <c r="N52" i="10"/>
  <c r="M52" i="10"/>
  <c r="A89" i="10"/>
  <c r="O89" i="10"/>
  <c r="M89" i="10"/>
  <c r="L89" i="10"/>
  <c r="F89" i="10"/>
  <c r="G89" i="10"/>
  <c r="D89" i="10"/>
  <c r="P89" i="10"/>
  <c r="H89" i="10"/>
  <c r="K89" i="10"/>
  <c r="J89" i="10"/>
  <c r="H58" i="10"/>
  <c r="I54" i="10"/>
  <c r="A74" i="10"/>
  <c r="P74" i="10"/>
  <c r="H74" i="10"/>
  <c r="F74" i="10"/>
  <c r="I74" i="10"/>
  <c r="D74" i="10"/>
  <c r="L74" i="10"/>
  <c r="N74" i="10"/>
  <c r="J74" i="10"/>
  <c r="E74" i="10"/>
  <c r="G74" i="10"/>
  <c r="O74" i="10"/>
  <c r="A105" i="10"/>
  <c r="F105" i="10"/>
  <c r="O105" i="10"/>
  <c r="P105" i="10"/>
  <c r="M105" i="10"/>
  <c r="J105" i="10"/>
  <c r="H105" i="10"/>
  <c r="L105" i="10"/>
  <c r="D105" i="10"/>
  <c r="K105" i="10"/>
  <c r="E105" i="10"/>
  <c r="I105" i="10"/>
  <c r="C105" i="10"/>
  <c r="N105" i="10"/>
  <c r="F58" i="10"/>
  <c r="G14" i="10"/>
  <c r="L93" i="10"/>
  <c r="F65" i="10"/>
  <c r="E65" i="10"/>
  <c r="H40" i="10"/>
  <c r="N87" i="10"/>
  <c r="I89" i="10"/>
  <c r="L36" i="10"/>
  <c r="C89" i="10"/>
  <c r="L52" i="10"/>
  <c r="A70" i="10"/>
  <c r="L70" i="10"/>
  <c r="H70" i="10"/>
  <c r="O70" i="10"/>
  <c r="K70" i="10"/>
  <c r="J70" i="10"/>
  <c r="I70" i="10"/>
  <c r="D70" i="10"/>
  <c r="G70" i="10"/>
  <c r="P70" i="10"/>
  <c r="A19" i="10"/>
  <c r="I19" i="10"/>
  <c r="L19" i="10"/>
  <c r="N19" i="10"/>
  <c r="D19" i="10"/>
  <c r="J19" i="10"/>
  <c r="G19" i="10"/>
  <c r="O19" i="10"/>
  <c r="F19" i="10"/>
  <c r="P19" i="10"/>
  <c r="M19" i="10"/>
  <c r="K19" i="10"/>
  <c r="A92" i="10"/>
  <c r="M92" i="10"/>
  <c r="L92" i="10"/>
  <c r="C92" i="10"/>
  <c r="D92" i="10"/>
  <c r="E92" i="10"/>
  <c r="G92" i="10"/>
  <c r="H92" i="10"/>
  <c r="N92" i="10"/>
  <c r="F92" i="10"/>
  <c r="A110" i="10"/>
  <c r="O110" i="10"/>
  <c r="E110" i="10"/>
  <c r="F110" i="10"/>
  <c r="M110" i="10"/>
  <c r="C110" i="10"/>
  <c r="N110" i="10"/>
  <c r="I110" i="10"/>
  <c r="L110" i="10"/>
  <c r="D110" i="10"/>
  <c r="G110" i="10"/>
  <c r="J110" i="10"/>
  <c r="A65" i="10"/>
  <c r="O65" i="10"/>
  <c r="N65" i="10"/>
  <c r="D65" i="10"/>
  <c r="G65" i="10"/>
  <c r="C65" i="10"/>
  <c r="H65" i="10"/>
  <c r="N89" i="10"/>
  <c r="C19" i="10"/>
  <c r="C58" i="10"/>
  <c r="C74" i="10"/>
  <c r="J65" i="10"/>
  <c r="J96" i="10"/>
  <c r="D93" i="10"/>
  <c r="K74" i="10"/>
  <c r="E89" i="10"/>
  <c r="M65" i="10"/>
  <c r="H110" i="10"/>
  <c r="H19" i="10"/>
  <c r="E22" i="10"/>
  <c r="K92" i="10"/>
  <c r="L65" i="10"/>
  <c r="C70" i="10"/>
  <c r="P43" i="10"/>
  <c r="G52" i="10"/>
  <c r="G105" i="10"/>
  <c r="O54" i="10"/>
  <c r="A14" i="10"/>
  <c r="F14" i="10"/>
  <c r="P14" i="10"/>
  <c r="H14" i="10"/>
  <c r="D14" i="10"/>
  <c r="E14" i="10"/>
  <c r="I14" i="10"/>
  <c r="M14" i="10"/>
  <c r="K14" i="10"/>
  <c r="C14" i="10"/>
  <c r="N14" i="10"/>
  <c r="O14" i="10"/>
  <c r="O43" i="10"/>
  <c r="A22" i="10"/>
  <c r="M22" i="10"/>
  <c r="K22" i="10"/>
  <c r="J22" i="10"/>
  <c r="O22" i="10"/>
  <c r="C22" i="10"/>
  <c r="N22" i="10"/>
  <c r="G22" i="10"/>
  <c r="P22" i="10"/>
  <c r="L22" i="10"/>
  <c r="H22" i="10"/>
  <c r="A87" i="10"/>
  <c r="O87" i="10"/>
  <c r="P87" i="10"/>
  <c r="F87" i="10"/>
  <c r="G87" i="10"/>
  <c r="C87" i="10"/>
  <c r="H87" i="10"/>
  <c r="I87" i="10"/>
  <c r="M87" i="10"/>
  <c r="K87" i="10"/>
  <c r="H36" i="10"/>
  <c r="I92" i="10"/>
  <c r="P92" i="10"/>
  <c r="N70" i="10"/>
  <c r="E70" i="10"/>
  <c r="F70" i="10"/>
  <c r="J87" i="10"/>
  <c r="M74" i="10"/>
  <c r="H52" i="10"/>
  <c r="C40" i="10"/>
  <c r="J54" i="10"/>
  <c r="D54" i="10"/>
  <c r="M63" i="10"/>
  <c r="O23" i="10"/>
  <c r="N99" i="10"/>
  <c r="E106" i="10"/>
  <c r="D104" i="10"/>
  <c r="N49" i="10"/>
  <c r="F17" i="10"/>
  <c r="I60" i="10"/>
  <c r="D106" i="10"/>
  <c r="C63" i="10"/>
  <c r="M23" i="10"/>
  <c r="I35" i="10"/>
  <c r="H23" i="10"/>
  <c r="P34" i="10"/>
  <c r="H111" i="10"/>
  <c r="N95" i="10"/>
  <c r="E111" i="10"/>
  <c r="E99" i="10"/>
  <c r="O60" i="10"/>
  <c r="O63" i="10"/>
  <c r="C23" i="10"/>
  <c r="E63" i="10"/>
  <c r="D64" i="10"/>
  <c r="P35" i="10"/>
  <c r="O49" i="10"/>
  <c r="G49" i="10"/>
  <c r="N94" i="10"/>
  <c r="L62" i="10"/>
  <c r="N107" i="10"/>
  <c r="J63" i="10"/>
  <c r="E35" i="10"/>
  <c r="E23" i="10"/>
  <c r="I95" i="10"/>
  <c r="K106" i="10"/>
  <c r="J68" i="10"/>
  <c r="E94" i="10"/>
  <c r="C68" i="10"/>
  <c r="J94" i="10"/>
  <c r="H60" i="10"/>
  <c r="L63" i="10"/>
  <c r="K63" i="10"/>
  <c r="N35" i="10"/>
  <c r="I23" i="10"/>
  <c r="P109" i="10"/>
  <c r="K94" i="10"/>
  <c r="H26" i="10"/>
  <c r="H35" i="10"/>
  <c r="K23" i="10"/>
  <c r="I63" i="10"/>
  <c r="G35" i="10"/>
  <c r="F95" i="10"/>
  <c r="O94" i="10"/>
  <c r="D94" i="10"/>
  <c r="L23" i="10"/>
  <c r="D63" i="10"/>
  <c r="L35" i="10"/>
  <c r="F23" i="10"/>
  <c r="H34" i="10"/>
  <c r="P107" i="10"/>
  <c r="A81" i="10"/>
  <c r="K81" i="10"/>
  <c r="N81" i="10"/>
  <c r="M81" i="10"/>
  <c r="I81" i="10"/>
  <c r="J81" i="10"/>
  <c r="F81" i="10"/>
  <c r="H81" i="10"/>
  <c r="D81" i="10"/>
  <c r="C81" i="10"/>
  <c r="L81" i="10"/>
  <c r="G81" i="10"/>
  <c r="A31" i="10"/>
  <c r="N31" i="10"/>
  <c r="I31" i="10"/>
  <c r="G31" i="10"/>
  <c r="C31" i="10"/>
  <c r="O31" i="10"/>
  <c r="E31" i="10"/>
  <c r="F31" i="10"/>
  <c r="K31" i="10"/>
  <c r="J31" i="10"/>
  <c r="H31" i="10"/>
  <c r="L31" i="10"/>
  <c r="P31" i="10"/>
  <c r="A69" i="10"/>
  <c r="G69" i="10"/>
  <c r="C69" i="10"/>
  <c r="O69" i="10"/>
  <c r="L69" i="10"/>
  <c r="P69" i="10"/>
  <c r="J69" i="10"/>
  <c r="D69" i="10"/>
  <c r="E69" i="10"/>
  <c r="N69" i="10"/>
  <c r="H69" i="10"/>
  <c r="I69" i="10"/>
  <c r="F69" i="10"/>
  <c r="D31" i="10"/>
  <c r="O81" i="10"/>
  <c r="J71" i="10"/>
  <c r="A61" i="10"/>
  <c r="P61" i="10"/>
  <c r="D61" i="10"/>
  <c r="C61" i="10"/>
  <c r="J61" i="10"/>
  <c r="M61" i="10"/>
  <c r="E61" i="10"/>
  <c r="N61" i="10"/>
  <c r="K61" i="10"/>
  <c r="I61" i="10"/>
  <c r="F61" i="10"/>
  <c r="L61" i="10"/>
  <c r="A75" i="10"/>
  <c r="M75" i="10"/>
  <c r="G75" i="10"/>
  <c r="I75" i="10"/>
  <c r="P75" i="10"/>
  <c r="C75" i="10"/>
  <c r="E75" i="10"/>
  <c r="H75" i="10"/>
  <c r="K75" i="10"/>
  <c r="N75" i="10"/>
  <c r="D75" i="10"/>
  <c r="O75" i="10"/>
  <c r="F75" i="10"/>
  <c r="A37" i="10"/>
  <c r="L37" i="10"/>
  <c r="F37" i="10"/>
  <c r="M37" i="10"/>
  <c r="D37" i="10"/>
  <c r="J37" i="10"/>
  <c r="N37" i="10"/>
  <c r="I37" i="10"/>
  <c r="C37" i="10"/>
  <c r="H37" i="10"/>
  <c r="E37" i="10"/>
  <c r="O37" i="10"/>
  <c r="K37" i="10"/>
  <c r="A86" i="10"/>
  <c r="L86" i="10"/>
  <c r="E86" i="10"/>
  <c r="N86" i="10"/>
  <c r="C86" i="10"/>
  <c r="P86" i="10"/>
  <c r="H86" i="10"/>
  <c r="M86" i="10"/>
  <c r="O86" i="10"/>
  <c r="F86" i="10"/>
  <c r="A55" i="10"/>
  <c r="K55" i="10"/>
  <c r="L55" i="10"/>
  <c r="H55" i="10"/>
  <c r="N55" i="10"/>
  <c r="P55" i="10"/>
  <c r="F55" i="10"/>
  <c r="I55" i="10"/>
  <c r="O55" i="10"/>
  <c r="C55" i="10"/>
  <c r="G55" i="10"/>
  <c r="A20" i="10"/>
  <c r="J20" i="10"/>
  <c r="L20" i="10"/>
  <c r="I20" i="10"/>
  <c r="N20" i="10"/>
  <c r="H20" i="10"/>
  <c r="P20" i="10"/>
  <c r="E20" i="10"/>
  <c r="M20" i="10"/>
  <c r="D20" i="10"/>
  <c r="G20" i="10"/>
  <c r="O20" i="10"/>
  <c r="K20" i="10"/>
  <c r="D55" i="10"/>
  <c r="H61" i="10"/>
  <c r="I66" i="10"/>
  <c r="J55" i="10"/>
  <c r="E81" i="10"/>
  <c r="O61" i="10"/>
  <c r="J75" i="10"/>
  <c r="L75" i="10"/>
  <c r="G37" i="10"/>
  <c r="A29" i="10"/>
  <c r="K29" i="10"/>
  <c r="G29" i="10"/>
  <c r="E29" i="10"/>
  <c r="P29" i="10"/>
  <c r="D29" i="10"/>
  <c r="O29" i="10"/>
  <c r="L29" i="10"/>
  <c r="I29" i="10"/>
  <c r="F29" i="10"/>
  <c r="J29" i="10"/>
  <c r="M29" i="10"/>
  <c r="A57" i="10"/>
  <c r="G57" i="10"/>
  <c r="D57" i="10"/>
  <c r="F57" i="10"/>
  <c r="C57" i="10"/>
  <c r="N57" i="10"/>
  <c r="J57" i="10"/>
  <c r="M57" i="10"/>
  <c r="P57" i="10"/>
  <c r="L57" i="10"/>
  <c r="H57" i="10"/>
  <c r="K57" i="10"/>
  <c r="I57" i="10"/>
  <c r="E57" i="10"/>
  <c r="A66" i="10"/>
  <c r="O66" i="10"/>
  <c r="H66" i="10"/>
  <c r="N66" i="10"/>
  <c r="K66" i="10"/>
  <c r="D66" i="10"/>
  <c r="J66" i="10"/>
  <c r="P66" i="10"/>
  <c r="C66" i="10"/>
  <c r="L66" i="10"/>
  <c r="E66" i="10"/>
  <c r="A33" i="10"/>
  <c r="M33" i="10"/>
  <c r="J33" i="10"/>
  <c r="F33" i="10"/>
  <c r="O33" i="10"/>
  <c r="N33" i="10"/>
  <c r="L33" i="10"/>
  <c r="C33" i="10"/>
  <c r="G33" i="10"/>
  <c r="P33" i="10"/>
  <c r="I33" i="10"/>
  <c r="E33" i="10"/>
  <c r="D33" i="10"/>
  <c r="A71" i="10"/>
  <c r="E71" i="10"/>
  <c r="K71" i="10"/>
  <c r="O71" i="10"/>
  <c r="G71" i="10"/>
  <c r="H71" i="10"/>
  <c r="N71" i="10"/>
  <c r="P71" i="10"/>
  <c r="A103" i="10"/>
  <c r="J103" i="10"/>
  <c r="K103" i="10"/>
  <c r="E103" i="10"/>
  <c r="D103" i="10"/>
  <c r="O103" i="10"/>
  <c r="F103" i="10"/>
  <c r="M103" i="10"/>
  <c r="I103" i="10"/>
  <c r="C103" i="10"/>
  <c r="N103" i="10"/>
  <c r="G103" i="10"/>
  <c r="P103" i="10"/>
  <c r="D86" i="10"/>
  <c r="M69" i="10"/>
  <c r="I86" i="10"/>
  <c r="K33" i="10"/>
  <c r="I71" i="10"/>
  <c r="G66" i="10"/>
  <c r="H33" i="10"/>
  <c r="M55" i="10"/>
  <c r="K86" i="10"/>
  <c r="M31" i="10"/>
  <c r="E55" i="10"/>
  <c r="K69" i="10"/>
  <c r="C71" i="10"/>
  <c r="A47" i="10"/>
  <c r="J47" i="10"/>
  <c r="N47" i="10"/>
  <c r="C47" i="10"/>
  <c r="I47" i="10"/>
  <c r="D47" i="10"/>
  <c r="K47" i="10"/>
  <c r="G47" i="10"/>
  <c r="F47" i="10"/>
  <c r="O47" i="10"/>
  <c r="P47" i="10"/>
  <c r="H47" i="10"/>
  <c r="E47" i="10"/>
  <c r="M47" i="10"/>
  <c r="H29" i="10"/>
  <c r="A26" i="10"/>
  <c r="G26" i="10"/>
  <c r="N26" i="10"/>
  <c r="D26" i="10"/>
  <c r="I26" i="10"/>
  <c r="E26" i="10"/>
  <c r="M26" i="10"/>
  <c r="P26" i="10"/>
  <c r="L26" i="10"/>
  <c r="C26" i="10"/>
  <c r="F26" i="10"/>
  <c r="K26" i="10"/>
  <c r="J26" i="10"/>
  <c r="F71" i="10"/>
  <c r="A53" i="10"/>
  <c r="C53" i="10"/>
  <c r="E53" i="10"/>
  <c r="K53" i="10"/>
  <c r="M53" i="10"/>
  <c r="F53" i="10"/>
  <c r="G53" i="10"/>
  <c r="J53" i="10"/>
  <c r="O53" i="10"/>
  <c r="D53" i="10"/>
  <c r="L53" i="10"/>
  <c r="H53" i="10"/>
  <c r="P53" i="10"/>
  <c r="L47" i="10"/>
  <c r="P81" i="10"/>
  <c r="M71" i="10"/>
  <c r="J86" i="10"/>
  <c r="C20" i="10"/>
  <c r="G86" i="10"/>
  <c r="P37" i="10"/>
  <c r="O57" i="10"/>
  <c r="A106" i="10"/>
  <c r="M106" i="10"/>
  <c r="F106" i="10"/>
  <c r="O106" i="10"/>
  <c r="P106" i="10"/>
  <c r="A17" i="10"/>
  <c r="L17" i="10"/>
  <c r="N17" i="10"/>
  <c r="P17" i="10"/>
  <c r="K17" i="10"/>
  <c r="A100" i="10"/>
  <c r="C100" i="10"/>
  <c r="D100" i="10"/>
  <c r="F100" i="10"/>
  <c r="P100" i="10"/>
  <c r="G100" i="10"/>
  <c r="A90" i="10"/>
  <c r="F90" i="10"/>
  <c r="P90" i="10"/>
  <c r="C90" i="10"/>
  <c r="N90" i="10"/>
  <c r="O90" i="10"/>
  <c r="I90" i="10"/>
  <c r="D17" i="10"/>
  <c r="I106" i="10"/>
  <c r="L95" i="10"/>
  <c r="C76" i="10"/>
  <c r="A38" i="10"/>
  <c r="K38" i="10"/>
  <c r="E38" i="10"/>
  <c r="H38" i="10"/>
  <c r="C38" i="10"/>
  <c r="A50" i="10"/>
  <c r="H50" i="10"/>
  <c r="K50" i="10"/>
  <c r="C50" i="10"/>
  <c r="E50" i="10"/>
  <c r="F50" i="10"/>
  <c r="J50" i="10"/>
  <c r="K34" i="10"/>
  <c r="K90" i="10"/>
  <c r="H106" i="10"/>
  <c r="I100" i="10"/>
  <c r="A45" i="10"/>
  <c r="K45" i="10"/>
  <c r="D45" i="10"/>
  <c r="G45" i="10"/>
  <c r="A30" i="10"/>
  <c r="D30" i="10"/>
  <c r="O30" i="10"/>
  <c r="M30" i="10"/>
  <c r="L30" i="10"/>
  <c r="E30" i="10"/>
  <c r="G30" i="10"/>
  <c r="C30" i="10"/>
  <c r="M107" i="10"/>
  <c r="M45" i="10"/>
  <c r="P50" i="10"/>
  <c r="E64" i="10"/>
  <c r="C109" i="10"/>
  <c r="I109" i="10"/>
  <c r="K83" i="10"/>
  <c r="E45" i="10"/>
  <c r="I38" i="10"/>
  <c r="L76" i="10"/>
  <c r="L100" i="10"/>
  <c r="N76" i="10"/>
  <c r="N38" i="10"/>
  <c r="K30" i="10"/>
  <c r="L39" i="10"/>
  <c r="P39" i="10"/>
  <c r="E17" i="10"/>
  <c r="G50" i="10"/>
  <c r="M38" i="10"/>
  <c r="M64" i="10"/>
  <c r="M17" i="10"/>
  <c r="J106" i="10"/>
  <c r="O76" i="10"/>
  <c r="O64" i="10"/>
  <c r="N100" i="10"/>
  <c r="A68" i="10"/>
  <c r="M68" i="10"/>
  <c r="K68" i="10"/>
  <c r="G68" i="10"/>
  <c r="H68" i="10"/>
  <c r="A99" i="10"/>
  <c r="I99" i="10"/>
  <c r="L99" i="10"/>
  <c r="P99" i="10"/>
  <c r="F68" i="10"/>
  <c r="A104" i="10"/>
  <c r="H104" i="10"/>
  <c r="F104" i="10"/>
  <c r="M104" i="10"/>
  <c r="P104" i="10"/>
  <c r="L104" i="10"/>
  <c r="A49" i="10"/>
  <c r="P49" i="10"/>
  <c r="I49" i="10"/>
  <c r="H49" i="10"/>
  <c r="E49" i="10"/>
  <c r="F49" i="10"/>
  <c r="E100" i="10"/>
  <c r="H90" i="10"/>
  <c r="A107" i="10"/>
  <c r="K107" i="10"/>
  <c r="I107" i="10"/>
  <c r="L107" i="10"/>
  <c r="A109" i="10"/>
  <c r="L109" i="10"/>
  <c r="O109" i="10"/>
  <c r="K109" i="10"/>
  <c r="I104" i="10"/>
  <c r="D68" i="10"/>
  <c r="H17" i="10"/>
  <c r="D49" i="10"/>
  <c r="A42" i="10"/>
  <c r="N42" i="10"/>
  <c r="P42" i="10"/>
  <c r="A83" i="10"/>
  <c r="O83" i="10"/>
  <c r="I83" i="10"/>
  <c r="H83" i="10"/>
  <c r="C83" i="10"/>
  <c r="P68" i="10"/>
  <c r="H30" i="10"/>
  <c r="C99" i="10"/>
  <c r="N104" i="10"/>
  <c r="E104" i="10"/>
  <c r="J104" i="10"/>
  <c r="M49" i="10"/>
  <c r="M42" i="10"/>
  <c r="A60" i="10"/>
  <c r="P60" i="10"/>
  <c r="N60" i="10"/>
  <c r="M60" i="10"/>
  <c r="J60" i="10"/>
  <c r="L60" i="10"/>
  <c r="C106" i="10"/>
  <c r="A34" i="10"/>
  <c r="G34" i="10"/>
  <c r="E34" i="10"/>
  <c r="D34" i="10"/>
  <c r="J34" i="10"/>
  <c r="L34" i="10"/>
  <c r="A111" i="10"/>
  <c r="P111" i="10"/>
  <c r="I111" i="10"/>
  <c r="C111" i="10"/>
  <c r="F111" i="10"/>
  <c r="C60" i="10"/>
  <c r="C49" i="10"/>
  <c r="A48" i="10"/>
  <c r="C48" i="10"/>
  <c r="D48" i="10"/>
  <c r="F48" i="10"/>
  <c r="H48" i="10"/>
  <c r="L48" i="10"/>
  <c r="A39" i="10"/>
  <c r="J39" i="10"/>
  <c r="E39" i="10"/>
  <c r="I39" i="10"/>
  <c r="O39" i="10"/>
  <c r="C39" i="10"/>
  <c r="M39" i="10"/>
  <c r="O104" i="10"/>
  <c r="N34" i="10"/>
  <c r="M48" i="10"/>
  <c r="J48" i="10"/>
  <c r="D83" i="10"/>
  <c r="G109" i="10"/>
  <c r="D109" i="10"/>
  <c r="K48" i="10"/>
  <c r="C107" i="10"/>
  <c r="P38" i="10"/>
  <c r="D60" i="10"/>
  <c r="D38" i="10"/>
  <c r="I17" i="10"/>
  <c r="N50" i="10"/>
  <c r="C45" i="10"/>
  <c r="J49" i="10"/>
  <c r="H99" i="10"/>
  <c r="N109" i="10"/>
  <c r="E109" i="10"/>
  <c r="I42" i="10"/>
  <c r="J99" i="10"/>
  <c r="F76" i="10"/>
  <c r="I48" i="10"/>
  <c r="H107" i="10"/>
  <c r="L45" i="10"/>
  <c r="L111" i="10"/>
  <c r="A76" i="10"/>
  <c r="K76" i="10"/>
  <c r="I76" i="10"/>
  <c r="G76" i="10"/>
  <c r="J76" i="10"/>
  <c r="P76" i="10"/>
  <c r="M76" i="10"/>
  <c r="H76" i="10"/>
  <c r="E76" i="10"/>
  <c r="A64" i="10"/>
  <c r="F64" i="10"/>
  <c r="N64" i="10"/>
  <c r="C64" i="10"/>
  <c r="K64" i="10"/>
  <c r="G64" i="10"/>
  <c r="P64" i="10"/>
  <c r="I68" i="10"/>
  <c r="J64" i="10"/>
  <c r="M99" i="10"/>
  <c r="G106" i="10"/>
  <c r="A95" i="10"/>
  <c r="P95" i="10"/>
  <c r="C95" i="10"/>
  <c r="M95" i="10"/>
  <c r="O95" i="10"/>
  <c r="J95" i="10"/>
  <c r="I64" i="10"/>
  <c r="G104" i="10"/>
  <c r="O17" i="10"/>
  <c r="N106" i="10"/>
  <c r="L49" i="10"/>
  <c r="H109" i="10"/>
  <c r="J17" i="10"/>
  <c r="K100" i="10"/>
  <c r="C34" i="10"/>
  <c r="M34" i="10"/>
  <c r="K111" i="10"/>
  <c r="D107" i="10"/>
  <c r="N78" i="10"/>
  <c r="C56" i="10"/>
  <c r="F77" i="10"/>
  <c r="N77" i="10"/>
  <c r="I77" i="10"/>
  <c r="K88" i="10"/>
  <c r="G56" i="10"/>
  <c r="D27" i="10"/>
  <c r="L27" i="10"/>
  <c r="O77" i="10"/>
  <c r="P88" i="10"/>
  <c r="H56" i="10"/>
  <c r="M78" i="10"/>
  <c r="D88" i="10"/>
  <c r="L78" i="10"/>
  <c r="P77" i="10"/>
  <c r="L77" i="10"/>
  <c r="J27" i="10"/>
  <c r="D56" i="10"/>
  <c r="O56" i="10"/>
  <c r="J78" i="10"/>
  <c r="P41" i="10"/>
  <c r="C27" i="10"/>
  <c r="H28" i="10"/>
  <c r="O108" i="10"/>
  <c r="F108" i="10"/>
  <c r="P46" i="10"/>
  <c r="D24" i="10"/>
  <c r="N27" i="10"/>
  <c r="P25" i="10"/>
  <c r="I46" i="10"/>
  <c r="F66" i="10"/>
  <c r="G27" i="10"/>
  <c r="E25" i="10"/>
  <c r="M108" i="10"/>
  <c r="G24" i="10"/>
  <c r="K25" i="10"/>
  <c r="J28" i="10"/>
  <c r="D46" i="10"/>
  <c r="H41" i="10"/>
  <c r="D41" i="10"/>
  <c r="O18" i="10"/>
  <c r="C18" i="10"/>
  <c r="N24" i="10"/>
  <c r="N108" i="10"/>
  <c r="K28" i="10"/>
  <c r="O41" i="10"/>
  <c r="J24" i="10"/>
  <c r="L25" i="10"/>
  <c r="F25" i="10"/>
  <c r="E41" i="10"/>
  <c r="C46" i="10"/>
  <c r="E46" i="10"/>
  <c r="F42" i="10"/>
  <c r="L68" i="10"/>
  <c r="P108" i="10"/>
  <c r="H18" i="10"/>
  <c r="P18" i="10"/>
  <c r="K27" i="10"/>
  <c r="C41" i="10"/>
  <c r="I28" i="10"/>
  <c r="I108" i="10"/>
  <c r="K46" i="10"/>
  <c r="K24" i="10"/>
  <c r="I24" i="10"/>
  <c r="F28" i="10"/>
  <c r="P28" i="10"/>
  <c r="I25" i="10"/>
  <c r="H27" i="10"/>
  <c r="N25" i="10"/>
  <c r="G41" i="10"/>
  <c r="O28" i="10"/>
  <c r="G18" i="10"/>
  <c r="M27" i="10"/>
  <c r="N18" i="10"/>
  <c r="K108" i="10"/>
  <c r="L18" i="10"/>
  <c r="K18" i="10"/>
  <c r="P27" i="10"/>
  <c r="J41" i="10"/>
  <c r="F46" i="10"/>
  <c r="J25" i="10"/>
  <c r="P24" i="10"/>
  <c r="F41" i="10"/>
  <c r="F18" i="10"/>
  <c r="M41" i="10"/>
  <c r="J46" i="10"/>
  <c r="M28" i="10"/>
  <c r="G28" i="10"/>
  <c r="L46" i="10"/>
  <c r="G25" i="10"/>
  <c r="O25" i="10"/>
  <c r="D108" i="10"/>
  <c r="I41" i="10"/>
  <c r="F27" i="10"/>
  <c r="E28" i="10"/>
  <c r="L108" i="10"/>
  <c r="L28" i="10"/>
  <c r="N41" i="10"/>
  <c r="L41" i="10"/>
  <c r="N46" i="10"/>
  <c r="M24" i="10"/>
  <c r="O46" i="10"/>
  <c r="L24" i="10"/>
  <c r="M46" i="10"/>
  <c r="F24" i="10"/>
  <c r="H108" i="10"/>
  <c r="C24" i="10"/>
  <c r="O24" i="10"/>
  <c r="H24" i="10"/>
  <c r="I18" i="10"/>
  <c r="H25" i="10"/>
  <c r="E108" i="10"/>
  <c r="E27" i="10"/>
  <c r="I27" i="10"/>
  <c r="D25" i="10"/>
  <c r="C25" i="10"/>
  <c r="N29" i="10"/>
  <c r="M25" i="10"/>
  <c r="N28" i="10"/>
  <c r="K58" i="10"/>
  <c r="D28" i="10"/>
  <c r="K41" i="10"/>
  <c r="G108" i="10"/>
  <c r="H46" i="10"/>
  <c r="C28" i="10"/>
  <c r="E24" i="10"/>
  <c r="M18"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<sst xmlns="http://schemas.openxmlformats.org/spreadsheetml/2006/main" count="24517" uniqueCount="6429">
  <si>
    <t>99_Catálogos — Catálogos, códigos y parámetros de la Matriz de Priorización</t>
  </si>
  <si>
    <t>Hoja protegida. Todas las listas desplegables del libro se alimentan de estos rangos con nombre. No insertar ni eliminar filas dentro de los bloques: se rompen los nombres definidos.</t>
  </si>
  <si>
    <t>Los cálculos del libro utilizan los CÓDIGOS y VALORES de estos catálogos, no el texto visible de las categorías.</t>
  </si>
  <si>
    <t>BLOQUE 1 — Categorías de los criterios sustantivos (Vinculación, Necesidad, Impacto, Focalización territorial)</t>
  </si>
  <si>
    <t>Categoría</t>
  </si>
  <si>
    <t>Código</t>
  </si>
  <si>
    <t>Valor normalizado</t>
  </si>
  <si>
    <t>Baja</t>
  </si>
  <si>
    <t>CS1</t>
  </si>
  <si>
    <t>Media</t>
  </si>
  <si>
    <t>CS2</t>
  </si>
  <si>
    <t>Alta</t>
  </si>
  <si>
    <t>CS3</t>
  </si>
  <si>
    <t>II – Información Insuficiente</t>
  </si>
  <si>
    <t>CSII</t>
  </si>
  <si>
    <t>II</t>
  </si>
  <si>
    <t>BLOQUE 2 — Grado de preparación (dimensión separada; códigos distintos de los criterios sustantivos)</t>
  </si>
  <si>
    <t>Grado</t>
  </si>
  <si>
    <t>Bajo</t>
  </si>
  <si>
    <t>GP1</t>
  </si>
  <si>
    <t>Medio</t>
  </si>
  <si>
    <t>GP2</t>
  </si>
  <si>
    <t>Alto</t>
  </si>
  <si>
    <t>GP3</t>
  </si>
  <si>
    <t>GPII</t>
  </si>
  <si>
    <t>BLOQUE 3 — Respuesta a las condiciones mínimas de elegibilidad</t>
  </si>
  <si>
    <t>Respuesta</t>
  </si>
  <si>
    <t>Sí</t>
  </si>
  <si>
    <t>Subsanable</t>
  </si>
  <si>
    <t>No</t>
  </si>
  <si>
    <t>BLOQUE 4 — Resultado de elegibilidad (automático)</t>
  </si>
  <si>
    <t>Resultado</t>
  </si>
  <si>
    <t>Elegible</t>
  </si>
  <si>
    <t>Pendiente de subsanar</t>
  </si>
  <si>
    <t>No elegible</t>
  </si>
  <si>
    <t>BLOQUE 5 — Sí / No</t>
  </si>
  <si>
    <t>BLOQUE 6 — Sí / No / No aplica</t>
  </si>
  <si>
    <t>No aplica</t>
  </si>
  <si>
    <t>BLOQUE 7 — Estatus de revisión metodológica</t>
  </si>
  <si>
    <t>Estatus</t>
  </si>
  <si>
    <t>Sin revisar</t>
  </si>
  <si>
    <t>Con observaciones</t>
  </si>
  <si>
    <t>Subsanado</t>
  </si>
  <si>
    <t>Ratificado</t>
  </si>
  <si>
    <t>Cerrado</t>
  </si>
  <si>
    <t>II pendiente</t>
  </si>
  <si>
    <t>BLOQUE 8 — Cierre del cálculo de Focalización territorial</t>
  </si>
  <si>
    <t>Determinación de cierre</t>
  </si>
  <si>
    <t>Confirmado – usar puntuación calculada</t>
  </si>
  <si>
    <t>BLOQUE 9 — Condición afectada (Necesidad y criticidad)</t>
  </si>
  <si>
    <t>Condición</t>
  </si>
  <si>
    <t>Acceso</t>
  </si>
  <si>
    <t>Capacidad</t>
  </si>
  <si>
    <t>Calidad</t>
  </si>
  <si>
    <t>Continuidad</t>
  </si>
  <si>
    <t>Seguridad</t>
  </si>
  <si>
    <t>BLOQUE 10 — Tipo de instrumento de planeación</t>
  </si>
  <si>
    <t>Tipo de instrumento</t>
  </si>
  <si>
    <t>BLOQUE 11 — Elemento específico del instrumento de planeación</t>
  </si>
  <si>
    <t>Elemento</t>
  </si>
  <si>
    <t>Objetivo</t>
  </si>
  <si>
    <t>Estrategia</t>
  </si>
  <si>
    <t>Línea de acción</t>
  </si>
  <si>
    <t>BLOQUE 12 — Elemento programático del Programa Presupuestario</t>
  </si>
  <si>
    <t>Elemento programático</t>
  </si>
  <si>
    <t>Componente</t>
  </si>
  <si>
    <t>Actividad</t>
  </si>
  <si>
    <t>Tipo de relación</t>
  </si>
  <si>
    <t>Principal</t>
  </si>
  <si>
    <t>Etapa</t>
  </si>
  <si>
    <t>Servicio asociado</t>
  </si>
  <si>
    <t>Transversal</t>
  </si>
  <si>
    <t>BLOQUE 14 — Tipo / naturaleza de intervención</t>
  </si>
  <si>
    <t>Tipo de intervención</t>
  </si>
  <si>
    <t>Obra</t>
  </si>
  <si>
    <t>Otra intervención</t>
  </si>
  <si>
    <t>BLOQUE 15 — Estado de integración de los elementos de preparación</t>
  </si>
  <si>
    <t>Estado de integración</t>
  </si>
  <si>
    <t>No iniciado</t>
  </si>
  <si>
    <t>En proceso</t>
  </si>
  <si>
    <t>Integrado</t>
  </si>
  <si>
    <t>BLOQUE 16 — Grado de marginación y puntuación territorial base (parámetro oficial del ejercicio)</t>
  </si>
  <si>
    <t>Grado de marginación</t>
  </si>
  <si>
    <t>Puntuación</t>
  </si>
  <si>
    <t>Muy bajo</t>
  </si>
  <si>
    <t>Muy alto</t>
  </si>
  <si>
    <t>BLOQUE 17 — Zona de Atención Prioritaria y puntuación (si es ZAP, prevalece 100 puntos)</t>
  </si>
  <si>
    <t>¿ZAP?</t>
  </si>
  <si>
    <t>BLOQUE 18 — Unidad utilizada para distribuir la incidencia directa</t>
  </si>
  <si>
    <t>Unidad de incidencia</t>
  </si>
  <si>
    <t>Acciones o unidades de intervención</t>
  </si>
  <si>
    <t>Usuarios</t>
  </si>
  <si>
    <t>Hogares</t>
  </si>
  <si>
    <t>Conexiones</t>
  </si>
  <si>
    <t>Capacidad de servicio</t>
  </si>
  <si>
    <t>Localidades</t>
  </si>
  <si>
    <t>Otra unidad pertinente</t>
  </si>
  <si>
    <t>Supuesto</t>
  </si>
  <si>
    <t>Compromiso previamente adquirido</t>
  </si>
  <si>
    <t>Esquema multianual</t>
  </si>
  <si>
    <t>Emergencia</t>
  </si>
  <si>
    <t>Reconstrucción o restitución</t>
  </si>
  <si>
    <t>Mandato u obligación jurídica específica</t>
  </si>
  <si>
    <t>Determinación vinculante</t>
  </si>
  <si>
    <t>Criterio</t>
  </si>
  <si>
    <t>Ponderador</t>
  </si>
  <si>
    <t>Peso técnico AHP</t>
  </si>
  <si>
    <t>Vinculación con la planeación</t>
  </si>
  <si>
    <t>Necesidad y criticidad</t>
  </si>
  <si>
    <t>Impacto esperado</t>
  </si>
  <si>
    <t>Focalización territorial</t>
  </si>
  <si>
    <t>Total</t>
  </si>
  <si>
    <t>Límite inferior</t>
  </si>
  <si>
    <t>Límite superior</t>
  </si>
  <si>
    <t>Nivel</t>
  </si>
  <si>
    <t>Ejecutor de Gasto</t>
  </si>
  <si>
    <t>Secretaría de Infraestructura</t>
  </si>
  <si>
    <t>Secretaría de Movilidad y Transporte</t>
  </si>
  <si>
    <t>Secretaría de Medio Ambiente, Desarrollo Sustentable y Ordenamiento Territorial</t>
  </si>
  <si>
    <t>Tipos de intervención aplicables</t>
  </si>
  <si>
    <t>Anteproyecto</t>
  </si>
  <si>
    <t>Referente inicial (Bajo)</t>
  </si>
  <si>
    <t>Proyecto Ejecutivo</t>
  </si>
  <si>
    <t>Referente intermedio (Medio)</t>
  </si>
  <si>
    <t>Expediente Técnico</t>
  </si>
  <si>
    <t>Referente de integración suficiente (Alto)</t>
  </si>
  <si>
    <t>Estudio de costo-beneficio o equivalente</t>
  </si>
  <si>
    <t>Complementario</t>
  </si>
  <si>
    <t>Estudio o autorización en materia de impacto ambiental</t>
  </si>
  <si>
    <t>Disponibilidad o acreditación del predio</t>
  </si>
  <si>
    <t>Derechos de vía</t>
  </si>
  <si>
    <t>Permisos</t>
  </si>
  <si>
    <t>Licencias</t>
  </si>
  <si>
    <t>Memoria descriptiva o alcance técnico</t>
  </si>
  <si>
    <t>Especificaciones técnicas</t>
  </si>
  <si>
    <t>Cantidades y características de los bienes o servicios</t>
  </si>
  <si>
    <t>Términos de referencia</t>
  </si>
  <si>
    <t>Alcance de la intervención</t>
  </si>
  <si>
    <t>Ubicación de la intervención</t>
  </si>
  <si>
    <t>Estudios o memorias técnicas</t>
  </si>
  <si>
    <t>Documentación técnica equivalente</t>
  </si>
  <si>
    <t>Otro elemento aplicable</t>
  </si>
  <si>
    <t>Clave territorial</t>
  </si>
  <si>
    <t>Municipio</t>
  </si>
  <si>
    <t>Localidad</t>
  </si>
  <si>
    <t>Fuente / corte</t>
  </si>
  <si>
    <t>Puebla</t>
  </si>
  <si>
    <t>Heroica Puebla de Zaragoza</t>
  </si>
  <si>
    <t>Atlixco</t>
  </si>
  <si>
    <t>Tepeaca</t>
  </si>
  <si>
    <t>Acajete</t>
  </si>
  <si>
    <t>Tlacotepec de Benito Juárez</t>
  </si>
  <si>
    <t>Huauchinango</t>
  </si>
  <si>
    <t>Tehuacán</t>
  </si>
  <si>
    <t>Zacapoaxtla</t>
  </si>
  <si>
    <t>Chignahuapan</t>
  </si>
  <si>
    <t>Xicotepec</t>
  </si>
  <si>
    <t>Xicotepec de Juárez</t>
  </si>
  <si>
    <t>A. IDENTIFICACIÓN</t>
  </si>
  <si>
    <t>D. CRITERIOS SUSTANTIVOS V · N · I  (automático: hojas 02–04 y cierre en 07)</t>
  </si>
  <si>
    <t>E. FOCALIZACIÓN TERRITORIAL — cálculo auditable (automático: hoja 05 y cierre en 07)</t>
  </si>
  <si>
    <t>F. ÍNDICE DE PRIORIDAD Y PRELACIÓN (automático)</t>
  </si>
  <si>
    <t>G. GRADO DE PREPARACIÓN — dimensión separada; NO modifica el IP</t>
  </si>
  <si>
    <t>H. CONTROL Y ALERTAS (automático)</t>
  </si>
  <si>
    <t>Unidad responsable</t>
  </si>
  <si>
    <t>Tipo / naturaleza de intervención</t>
  </si>
  <si>
    <t>Objeto</t>
  </si>
  <si>
    <t>Alcance</t>
  </si>
  <si>
    <t>Universo de priorización</t>
  </si>
  <si>
    <t>Ejercicio</t>
  </si>
  <si>
    <t>¿Participa en la comparación general?</t>
  </si>
  <si>
    <t>Observaciones generales</t>
  </si>
  <si>
    <t>E1. Correspondencia con inversión pública</t>
  </si>
  <si>
    <t>E2. Congruencia básica con la planeación</t>
  </si>
  <si>
    <t>E3. Competencia institucional</t>
  </si>
  <si>
    <t>E4. Información mínima suficiente</t>
  </si>
  <si>
    <t>E5. Ausencia de impedimentos manifiestos</t>
  </si>
  <si>
    <t>Resultado de elegibilidad</t>
  </si>
  <si>
    <t>Observaciones / subsanación de elegibilidad</t>
  </si>
  <si>
    <t>¿Tiene problemática o necesidad propia?</t>
  </si>
  <si>
    <t>¿Tiene objeto y alcance propios?</t>
  </si>
  <si>
    <t>¿Genera resultado directo propio?</t>
  </si>
  <si>
    <t>¿Puede valorarse Necesidad e Impacto sin tomar beneficios de otra intervención?</t>
  </si>
  <si>
    <t>Folio de la intervención principal</t>
  </si>
  <si>
    <t>Justificación de la unidad de priorización</t>
  </si>
  <si>
    <t>Territorios registrados</t>
  </si>
  <si>
    <t>Sj mínimo</t>
  </si>
  <si>
    <t>Sj máximo</t>
  </si>
  <si>
    <t>Suma de proporciones</t>
  </si>
  <si>
    <t>Σ (Sj × pj)</t>
  </si>
  <si>
    <t>T — puntuación calculada</t>
  </si>
  <si>
    <t>T — nivel</t>
  </si>
  <si>
    <t>T — cierre del cálculo</t>
  </si>
  <si>
    <t>T (valor cerrado)</t>
  </si>
  <si>
    <t>¿Procede el cálculo definitivo del IP?</t>
  </si>
  <si>
    <t>Índice de Prioridad</t>
  </si>
  <si>
    <t>Clave de ordenamiento</t>
  </si>
  <si>
    <t>Orden único</t>
  </si>
  <si>
    <t>Grado de preparación (determinado)</t>
  </si>
  <si>
    <t>Elementos aplicables</t>
  </si>
  <si>
    <t>Elementos integrados</t>
  </si>
  <si>
    <t>Elementos pendientes</t>
  </si>
  <si>
    <t>Anteproyecto integrado</t>
  </si>
  <si>
    <t>Proyecto Ejecutivo integrado</t>
  </si>
  <si>
    <t>Expediente Técnico integrado</t>
  </si>
  <si>
    <t>Referente sugerido de preparación</t>
  </si>
  <si>
    <t>Estatus general de revisión</t>
  </si>
  <si>
    <t>Alertas de consistencia</t>
  </si>
  <si>
    <t>N.º de alertas</t>
  </si>
  <si>
    <t>LLAVE</t>
  </si>
  <si>
    <t>B. EXPRESIÓN OPERATIVA — PROGRAMA PRESUPUESTARIO (requisito del nivel Alta)</t>
  </si>
  <si>
    <t>Folio / ID</t>
  </si>
  <si>
    <t>Instrumento de planeación</t>
  </si>
  <si>
    <t>Elemento específico</t>
  </si>
  <si>
    <t>Texto o identificación breve del elemento</t>
  </si>
  <si>
    <t>Ubicación en el instrumento (página, numeral, apartado o equivalente)</t>
  </si>
  <si>
    <t>Justificación breve de la relación</t>
  </si>
  <si>
    <t>Programa Presupuestario</t>
  </si>
  <si>
    <t>Elemento específico del Programa Presupuestario</t>
  </si>
  <si>
    <t>Identificación del elemento programático</t>
  </si>
  <si>
    <t>Categoría propuesta</t>
  </si>
  <si>
    <t>Valor numérico</t>
  </si>
  <si>
    <t>¿Soporte suficiente para Media?</t>
  </si>
  <si>
    <t>¿Soporte suficiente para Alta?</t>
  </si>
  <si>
    <t>Alerta de consistencia</t>
  </si>
  <si>
    <t>03_NECESIDAD Y CRITICIDAD — 33 % del Índice de Prioridad  |  Situación existente ANTES de la intervención</t>
  </si>
  <si>
    <t>A. PROBLEMÁTICA Y SITUACIÓN ACTUAL</t>
  </si>
  <si>
    <t>B. EVIDENCIA Y JUSTIFICACIÓN</t>
  </si>
  <si>
    <t>C. VALORACIÓN</t>
  </si>
  <si>
    <t>D. CONTROL (automático)</t>
  </si>
  <si>
    <t>Problemática específica</t>
  </si>
  <si>
    <t>Condición afectada</t>
  </si>
  <si>
    <t>Situación actual observable / verificable</t>
  </si>
  <si>
    <t>Parámetro de referencia (cuando exista)</t>
  </si>
  <si>
    <t>Valor o condición actual</t>
  </si>
  <si>
    <t>Fuente de evidencia</t>
  </si>
  <si>
    <t>Ubicación específica (página, sección, folio, registro, variable o equivalente)</t>
  </si>
  <si>
    <t>Justificación breve</t>
  </si>
  <si>
    <t>¿Soporte suficiente?</t>
  </si>
  <si>
    <t>A. CAMBIO ESPERADO</t>
  </si>
  <si>
    <t>B. DIMENSIONAMIENTO (cuando exista parámetro o medida)</t>
  </si>
  <si>
    <t>C. EVIDENCIA Y JUSTIFICACIÓN</t>
  </si>
  <si>
    <t>D. VALORACIÓN</t>
  </si>
  <si>
    <t>E. CONTROL (automático)</t>
  </si>
  <si>
    <t>Resultado esperado</t>
  </si>
  <si>
    <t>Magnitud del cambio</t>
  </si>
  <si>
    <t>Parámetro / estándar de referencia (cuando exista)</t>
  </si>
  <si>
    <t>Situación esperada cuantitativa (cuando exista)</t>
  </si>
  <si>
    <t>Fuente</t>
  </si>
  <si>
    <t>Ubicación específica de la evidencia</t>
  </si>
  <si>
    <t>Justificación</t>
  </si>
  <si>
    <t>Fuente oficial de Zonas de Atención Prioritaria</t>
  </si>
  <si>
    <t>Año / corte de la Declaratoria de ZAP</t>
  </si>
  <si>
    <t>Fuente oficial de marginación</t>
  </si>
  <si>
    <t>Año / corte de la clasificación de marginación</t>
  </si>
  <si>
    <t>Unidad geográfica aplicable</t>
  </si>
  <si>
    <t>Identificadores oficiales utilizados</t>
  </si>
  <si>
    <t>Fecha de corte del ejercicio</t>
  </si>
  <si>
    <t>Versión de la metodología aplicada</t>
  </si>
  <si>
    <t>CORRESPONDENCIA DE CONDICIONES TERRITORIALES CON PUNTUACIONES</t>
  </si>
  <si>
    <t>Condición territorial</t>
  </si>
  <si>
    <t>Puntuación Sj</t>
  </si>
  <si>
    <t>Regla</t>
  </si>
  <si>
    <t>Zona de Atención Prioritaria = Sí</t>
  </si>
  <si>
    <t>No ZAP + marginación Muy bajo</t>
  </si>
  <si>
    <t>No ZAP + marginación Bajo</t>
  </si>
  <si>
    <t>No ZAP + marginación Medio</t>
  </si>
  <si>
    <t>No ZAP + marginación Alto</t>
  </si>
  <si>
    <t>No ZAP + marginación Muy alto</t>
  </si>
  <si>
    <t>Prevalece 100 puntos, con independencia del grado de marginación</t>
  </si>
  <si>
    <t>Categoría Baja</t>
  </si>
  <si>
    <t>Categoría Media</t>
  </si>
  <si>
    <t>Categoría Alta</t>
  </si>
  <si>
    <t>Puntuación obtenida</t>
  </si>
  <si>
    <t>0 a menos de 25 puntos</t>
  </si>
  <si>
    <t>25 a menos de 75 puntos</t>
  </si>
  <si>
    <t>75 a 100 puntos</t>
  </si>
  <si>
    <t>A. IDENTIFICACIÓN DEL TERRITORIO DE INCIDENCIA DIRECTA (captura del Ejecutor: claves oficiales)</t>
  </si>
  <si>
    <t>D. CONTROL</t>
  </si>
  <si>
    <t>Clave de municipio</t>
  </si>
  <si>
    <t>Clave de localidad</t>
  </si>
  <si>
    <t>Identificador territorial oficial utilizado</t>
  </si>
  <si>
    <t>¿Zona de Atención Prioritaria?</t>
  </si>
  <si>
    <t>Puntuación territorial Sj</t>
  </si>
  <si>
    <t>Unidad utilizada para distribuir la incidencia</t>
  </si>
  <si>
    <t>Cantidad de incidencia</t>
  </si>
  <si>
    <t>Proporción de incidencia pj</t>
  </si>
  <si>
    <t>Aportación Sj × pj</t>
  </si>
  <si>
    <t>Justificación de la unidad (cuando sea necesaria)</t>
  </si>
  <si>
    <t>Registre un renglón por elemento técnico o documental. El tipo de intervención se toma automáticamente de 01_Proyectos. La determinación del Grado (Bajo / Medio / Alto / II) se captura en la columna BE de 01_Proyectos; no se calcula por conteo de documentos.</t>
  </si>
  <si>
    <t>¿Aplica?</t>
  </si>
  <si>
    <t>Referencia de soporte</t>
  </si>
  <si>
    <t>Observaciones / pendientes</t>
  </si>
  <si>
    <t>¿Elemento aplicable al tipo?</t>
  </si>
  <si>
    <t>VINCULACIÓN CON LA PLANEACIÓN</t>
  </si>
  <si>
    <t>NECESIDAD Y CRITICIDAD</t>
  </si>
  <si>
    <t>IMPACTO ESPERADO</t>
  </si>
  <si>
    <t>FOCALIZACIÓN TERRITORIAL</t>
  </si>
  <si>
    <t>CONTROL DE LA REVISIÓN</t>
  </si>
  <si>
    <t>V — valoración inicial del Ejecutor</t>
  </si>
  <si>
    <t>V — respuesta / aclaración del Ejecutor</t>
  </si>
  <si>
    <t>V — aclaración final</t>
  </si>
  <si>
    <t>V — valoración cerrada</t>
  </si>
  <si>
    <t>V — estatus</t>
  </si>
  <si>
    <t>N — valoración inicial del Ejecutor</t>
  </si>
  <si>
    <t>N — respuesta / aclaración del Ejecutor</t>
  </si>
  <si>
    <t>N — aclaración final</t>
  </si>
  <si>
    <t>N — valoración cerrada</t>
  </si>
  <si>
    <t>N — estatus</t>
  </si>
  <si>
    <t>I — valoración inicial del Ejecutor</t>
  </si>
  <si>
    <t>I — respuesta / aclaración del Ejecutor</t>
  </si>
  <si>
    <t>I — aclaración final</t>
  </si>
  <si>
    <t>I — valoración cerrada</t>
  </si>
  <si>
    <t>I — estatus</t>
  </si>
  <si>
    <t>T — respuesta / aclaración del Ejecutor</t>
  </si>
  <si>
    <t>T — aclaración final</t>
  </si>
  <si>
    <t>T — estatus</t>
  </si>
  <si>
    <t>Observaciones generales de la revisión</t>
  </si>
  <si>
    <t>¿Soporte suficiente para Baja?</t>
  </si>
  <si>
    <t>INSUMOS DE VERIFICACIÓN (automático desde 02, 03 y 04)</t>
  </si>
  <si>
    <t>REGLAS DE ALERTA — una columna por regla, auditable de forma independiente</t>
  </si>
  <si>
    <t>CONSOLIDADO</t>
  </si>
  <si>
    <t>V — categoría inicial</t>
  </si>
  <si>
    <t>V — soporte Media</t>
  </si>
  <si>
    <t>V — soporte Alta</t>
  </si>
  <si>
    <t>V — soporte Baja</t>
  </si>
  <si>
    <t>N — categoría inicial</t>
  </si>
  <si>
    <t>N — soporte</t>
  </si>
  <si>
    <t>I — categoría inicial</t>
  </si>
  <si>
    <t>I — soporte</t>
  </si>
  <si>
    <t>A01 Media o Alta sin evidencia</t>
  </si>
  <si>
    <t>A02 II pendiente</t>
  </si>
  <si>
    <t>A03 Multiterritorial sin distribución</t>
  </si>
  <si>
    <t>A04 Proporciones ≠ 100 %</t>
  </si>
  <si>
    <t>A06 Alta en Vinculación sin Programa Presupuestario</t>
  </si>
  <si>
    <t>A07 Datos obligatorios faltantes</t>
  </si>
  <si>
    <t>A08 Categoría cerrada sin soporte</t>
  </si>
  <si>
    <t>A09 No elegible con valoraciones cerradas</t>
  </si>
  <si>
    <t>A10 Criterios sin cierre</t>
  </si>
  <si>
    <t>A11 Baja sin evidencia (procede II)</t>
  </si>
  <si>
    <t>A12 Unidad independiente inconsistente</t>
  </si>
  <si>
    <t>A13 Territorio fuera de catálogo</t>
  </si>
  <si>
    <t>A14 Preparación distinta del referente</t>
  </si>
  <si>
    <t>08_RESULTADOS — ÍNDICE DE PRIORIDAD Y ORDEN DE PRELACIÓN</t>
  </si>
  <si>
    <t>RESUMEN EJECUTIVO</t>
  </si>
  <si>
    <t>Elegibles</t>
  </si>
  <si>
    <t>Pendientes de subsanar</t>
  </si>
  <si>
    <t>Índice de Prioridad promedio</t>
  </si>
  <si>
    <t>No elegibles</t>
  </si>
  <si>
    <t>Folio</t>
  </si>
  <si>
    <t>Vinculación (V)</t>
  </si>
  <si>
    <t>Necesidad (N)</t>
  </si>
  <si>
    <t>Impacto (I)</t>
  </si>
  <si>
    <t>Focalización territorial (T)</t>
  </si>
  <si>
    <t>Grado de preparación</t>
  </si>
  <si>
    <t>Elegibilidad</t>
  </si>
  <si>
    <t>Estatus final</t>
  </si>
  <si>
    <t>Secretaría de Planeación, Finanzas y Administración</t>
  </si>
  <si>
    <t>Subsecretaría de Planeación</t>
  </si>
  <si>
    <t>Dirección de Planeación y Desarrollo</t>
  </si>
  <si>
    <t>1. DATOS DEL EJERCICIO</t>
  </si>
  <si>
    <t>Ejercicio de priorización</t>
  </si>
  <si>
    <t>Versión de la Matriz</t>
  </si>
  <si>
    <t>Fecha de actualización</t>
  </si>
  <si>
    <t>2. PROPÓSITO</t>
  </si>
  <si>
    <t>La Matriz operacionaliza la Metodología para el análisis y priorización de proyectos de inversión pública. Permite la captura por parte de los Ejecutores de Gasto, la aplicación homogénea de los criterios, el registro de la evidencia y sus referencias, la validación automática de consistencia, la revisión metodológica, el cierre de valoraciones, el cálculo del Índice de Prioridad y la generación del orden de prelación, conservando la trazabilidad de la información que sustenta cada resultado. Su resultado es un insumo técnico: no implica autorización, asignación presupuestaria ni decisión de ejecución.</t>
  </si>
  <si>
    <t>3. FLUJO DEL PROCESO</t>
  </si>
  <si>
    <t>Concentra e integra las propuestas remitidas.</t>
  </si>
  <si>
    <t>Atiende observaciones, complementa o ratifica la valoración. Máximo una ronda de observaciones y una aclaración final.</t>
  </si>
  <si>
    <t>Cierra las valoraciones. Si no hay elementos suficientes, el criterio permanece como II.</t>
  </si>
  <si>
    <t>Automático</t>
  </si>
  <si>
    <t>Se calcula el Índice de Prioridad únicamente con valoraciones cerradas.</t>
  </si>
  <si>
    <t>Se genera el orden de prelación y se reporta por separado el Grado de preparación (hoja 08).</t>
  </si>
  <si>
    <t>4. CRITERIOS Y PONDERACIÓN DEL ÍNDICE DE PRIORIDAD</t>
  </si>
  <si>
    <t>Ponderación</t>
  </si>
  <si>
    <t>Escala</t>
  </si>
  <si>
    <t>Baja = 0 · Media = 50 · Alta = 100</t>
  </si>
  <si>
    <t>0 a 100 continuo (T = Σ Sj × pj)</t>
  </si>
  <si>
    <t>IP = (V × 14 %) + (N × 33 %) + (I × 33 %) + (T × 20 %)   ·   Se calcula únicamente con valoraciones cerradas y sin criterios en II. No existen categorías globales de IP.</t>
  </si>
  <si>
    <t>5. GUÍA DE COLORES</t>
  </si>
  <si>
    <t>Color</t>
  </si>
  <si>
    <t>Significado</t>
  </si>
  <si>
    <t>Descripción</t>
  </si>
  <si>
    <t>■</t>
  </si>
  <si>
    <t>Celda de captura</t>
  </si>
  <si>
    <t>Información que registra el Ejecutor de Gasto.</t>
  </si>
  <si>
    <t>Celda automática</t>
  </si>
  <si>
    <t>Fórmula, cruce o cálculo. No se debe escribir en ella.</t>
  </si>
  <si>
    <t>Celda protegida</t>
  </si>
  <si>
    <t>Celda de revisión</t>
  </si>
  <si>
    <t>Uso de Planeación: observaciones, aclaraciones y cierre de valoraciones.</t>
  </si>
  <si>
    <t>Alerta / inconsistencia</t>
  </si>
  <si>
    <t>Omisión o inconsistencia objetiva que debe atenderse antes del cierre.</t>
  </si>
  <si>
    <t>Pendiente</t>
  </si>
  <si>
    <t>En proceso o requiere atención.</t>
  </si>
  <si>
    <t>Cerrado / correcto</t>
  </si>
  <si>
    <t>Valoración cerrada o control satisfecho.</t>
  </si>
  <si>
    <t>Los colores son un apoyo visual y no sustituyen al texto. Las categorías Baja, Media y Alta son categorías metodológicas: no expresan un juicio de desempeño ni un semáforo de calidad del proyecto.</t>
  </si>
  <si>
    <t>Hoja</t>
  </si>
  <si>
    <t>Contenido</t>
  </si>
  <si>
    <t>Responsable de captura</t>
  </si>
  <si>
    <t>00_Inicio</t>
  </si>
  <si>
    <t>Portada, instructivo y guía de colores.</t>
  </si>
  <si>
    <t>—</t>
  </si>
  <si>
    <t>01_Proyectos</t>
  </si>
  <si>
    <t>Hoja principal: identificación, elegibilidad, unidad de priorización, resultados, IP y prelación.</t>
  </si>
  <si>
    <t>02_Vinculación</t>
  </si>
  <si>
    <t>Soporte del criterio Vinculación con la planeación (14 %).</t>
  </si>
  <si>
    <t>03_Necesidad</t>
  </si>
  <si>
    <t>Soporte del criterio Necesidad y criticidad (33 %).</t>
  </si>
  <si>
    <t>04_Impacto</t>
  </si>
  <si>
    <t>Soporte del criterio Impacto esperado (33 %).</t>
  </si>
  <si>
    <t>05_Territorio</t>
  </si>
  <si>
    <t>Parámetros territoriales del ejercicio y cálculo de Focalización territorial (20 %).</t>
  </si>
  <si>
    <t>06_Preparación</t>
  </si>
  <si>
    <t>Elementos técnicos y documentales del Grado de preparación (dimensión separada).</t>
  </si>
  <si>
    <t>07_Revisión</t>
  </si>
  <si>
    <t>Revisión metodológica, observaciones, aclaraciones y cierre de valoraciones.</t>
  </si>
  <si>
    <t>08_Resultados</t>
  </si>
  <si>
    <t>Resumen ejecutivo, Índice de Prioridad y orden de prelación.</t>
  </si>
  <si>
    <t>98_CONTROL METODOLÓGICO — TRAZABILIDAD, DISCREPANCIAS Y PUNTOS PENDIENTES</t>
  </si>
  <si>
    <t>A. DISCREPANCIAS ENTRE LA INSTRUCCIÓN DE DISEÑO Y LA METODOLOGÍA (Borrador 12). Prevalece la metodología. Ninguna altera la fórmula del IP ni sus ponderadores.</t>
  </si>
  <si>
    <t>#</t>
  </si>
  <si>
    <t>Punto</t>
  </si>
  <si>
    <t>Referencia</t>
  </si>
  <si>
    <t>Tratamiento en la Matriz</t>
  </si>
  <si>
    <t>Efecto en el IP</t>
  </si>
  <si>
    <t>D01</t>
  </si>
  <si>
    <t>La instrucción no recoge la regla de acreditación escalonada: la categoría Baja sólo puede asignarse si existe información suficiente; la ausencia de evidencia se registra como II.</t>
  </si>
  <si>
    <t>Se incorporó la alerta A11 y las columnas de «soporte Baja» en 02, 03 y 04. NO se cambia la categoría de forma automática: la decisión permanece para revisión humana.</t>
  </si>
  <si>
    <t>Ninguno</t>
  </si>
  <si>
    <t>D02</t>
  </si>
  <si>
    <t>La instrucción no prevé la identificación previa de continuidades, compromisos adquiridos, esquemas multianuales ni tratamientos diferenciados.</t>
  </si>
  <si>
    <t>Se agregaron en 01_Proyectos las columnas «Tratamiento diferenciado» (K) y «¿Participa en la comparación general?» (L). Son informativas.</t>
  </si>
  <si>
    <t>D03</t>
  </si>
  <si>
    <t>La instrucción no prevé el tratamiento de registros agregados homogéneos.</t>
  </si>
  <si>
    <t>Se agregó la columna «¿Registro agregado homogéneo?» (01_Proyectos, AB) con justificación en AC.</t>
  </si>
  <si>
    <t>D04</t>
  </si>
  <si>
    <t>La instrucción describe una sola ronda de observación y respuesta.</t>
  </si>
  <si>
    <t>La metodología admite, como máximo, una ronda de observaciones y una ronda final de aclaración. Se agregó la columna «aclaración final» por criterio en 07_Revisión.</t>
  </si>
  <si>
    <t>D05</t>
  </si>
  <si>
    <t>La instrucción no incluye el estatus «Ratificado».</t>
  </si>
  <si>
    <t>Etapa 7</t>
  </si>
  <si>
    <t>Se incorporó al catálogo de estatus (99_Catálogos, bloque 7).</t>
  </si>
  <si>
    <t>D06</t>
  </si>
  <si>
    <t>La instrucción indica únicamente que la preparación no se determina por conteo de documentos.</t>
  </si>
  <si>
    <t>La metodología fija anclas cualitativas para obra: Anteproyecto = inicial; Proyecto Ejecutivo = intermedio; Expediente Técnico integrado = alto. Se muestran como «Referente sugerido» (01_Proyectos, BL) y la alerta A14; la determinación del Grado permanece humana (BE).</t>
  </si>
  <si>
    <t>Ninguno: el Grado de preparación no forma parte del IP</t>
  </si>
  <si>
    <t>D07</t>
  </si>
  <si>
    <t>La instrucción pide capturar ZAP y grado de marginación.</t>
  </si>
  <si>
    <t>La metodología señala que esos cruces los realiza la Matriz y que el Ejecutor no debe repetirlos. En 05_Territorio, ZAP (I), marginación (J) y Sj (K) son automáticos a partir de la clave territorial.</t>
  </si>
  <si>
    <t>D08</t>
  </si>
  <si>
    <t>La instrucción no menciona la regla de no doble conteo como control de revisión.</t>
  </si>
  <si>
    <t>Se agregó la verificación explícita en 07_Revisión (columna AB). No se automatiza: es un juicio de revisión.</t>
  </si>
  <si>
    <t>D09</t>
  </si>
  <si>
    <t>Se solicitó una hoja específica de alertas.</t>
  </si>
  <si>
    <t>Se creó 09_Alertas con una columna por regla para permitir su auditoría independiente, además de la columna consolidada en 01_Proyectos (BN).</t>
  </si>
  <si>
    <t>Ubicación</t>
  </si>
  <si>
    <t>P01</t>
  </si>
  <si>
    <t>P02</t>
  </si>
  <si>
    <t>05_Territorio, C4:C12</t>
  </si>
  <si>
    <t>P03</t>
  </si>
  <si>
    <t>P04</t>
  </si>
  <si>
    <t>P05</t>
  </si>
  <si>
    <t>P06</t>
  </si>
  <si>
    <t>01_Proyectos, columnas K y L</t>
  </si>
  <si>
    <t>P07</t>
  </si>
  <si>
    <t>P08</t>
  </si>
  <si>
    <t>Todas las hojas</t>
  </si>
  <si>
    <t>C. DECISIONES QUE LA MATRIZ NO AUTOMATIZA (se conservan para revisión humana)</t>
  </si>
  <si>
    <t>La asignación de la categoría de cada criterio sustantivo. La Matriz verifica el soporte y emite alertas, pero no cambia categorías.</t>
  </si>
  <si>
    <t>Dirección de Infraestructura Educativa</t>
  </si>
  <si>
    <t>Dirección Técnica</t>
  </si>
  <si>
    <t>Dirección de Infraestructura y Equipamiento</t>
  </si>
  <si>
    <t>Intervención con problemática, objeto, alcance y resultado propios.</t>
  </si>
  <si>
    <t>p. 118, línea de acción 3.1.4</t>
  </si>
  <si>
    <t>Proyecto ejecutivo y memoria de cálculo 2026</t>
  </si>
  <si>
    <t>Memoria de cálculo, apartado 2</t>
  </si>
  <si>
    <t>Anexo técnico, tabla 1</t>
  </si>
  <si>
    <t>21114</t>
  </si>
  <si>
    <t>21156</t>
  </si>
  <si>
    <t>21136</t>
  </si>
  <si>
    <t>21001</t>
  </si>
  <si>
    <t>21046</t>
  </si>
  <si>
    <t>En elaboración</t>
  </si>
  <si>
    <t>DSI</t>
  </si>
  <si>
    <t>DPD / DSI</t>
  </si>
  <si>
    <t>NA</t>
  </si>
  <si>
    <t>Municipio principal 
(cuando corresponda)</t>
  </si>
  <si>
    <t>Vinculación
categoría cerrada</t>
  </si>
  <si>
    <t>Vinculación
categoría inicial</t>
  </si>
  <si>
    <t>V
(valor cerrado)</t>
  </si>
  <si>
    <t>Necesidad
categoría inicial</t>
  </si>
  <si>
    <t>Necesidad
categoría cerrada</t>
  </si>
  <si>
    <t>N
(valor cerrado)</t>
  </si>
  <si>
    <t>Impacto
categoría inicial</t>
  </si>
  <si>
    <t>Impacto
categoría cerrada</t>
  </si>
  <si>
    <t>I
(valor cerrado)</t>
  </si>
  <si>
    <t>Aportación V 
(14 %)</t>
  </si>
  <si>
    <t>Aportación N 
(33 %)</t>
  </si>
  <si>
    <t>Aportación I 
(33 %)</t>
  </si>
  <si>
    <t>Aportación T 
(20 %)</t>
  </si>
  <si>
    <t/>
  </si>
  <si>
    <t>BLOQUE 22 — Ejecutores de Gasto (catálogo institucional oficial)</t>
  </si>
  <si>
    <t>Clave presupuestal</t>
  </si>
  <si>
    <t>001</t>
  </si>
  <si>
    <t>002</t>
  </si>
  <si>
    <t>003</t>
  </si>
  <si>
    <t>004</t>
  </si>
  <si>
    <t>010</t>
  </si>
  <si>
    <t>012</t>
  </si>
  <si>
    <t>013</t>
  </si>
  <si>
    <t>017</t>
  </si>
  <si>
    <t>018</t>
  </si>
  <si>
    <t>020</t>
  </si>
  <si>
    <t>021</t>
  </si>
  <si>
    <t>022</t>
  </si>
  <si>
    <t>024</t>
  </si>
  <si>
    <t>028</t>
  </si>
  <si>
    <t>029</t>
  </si>
  <si>
    <t>031</t>
  </si>
  <si>
    <t>034</t>
  </si>
  <si>
    <t>035</t>
  </si>
  <si>
    <t>036</t>
  </si>
  <si>
    <t>037</t>
  </si>
  <si>
    <t>038</t>
  </si>
  <si>
    <t>039</t>
  </si>
  <si>
    <t>042</t>
  </si>
  <si>
    <t>043</t>
  </si>
  <si>
    <t>044</t>
  </si>
  <si>
    <t>045</t>
  </si>
  <si>
    <t>046</t>
  </si>
  <si>
    <t>047</t>
  </si>
  <si>
    <t>048</t>
  </si>
  <si>
    <t>049</t>
  </si>
  <si>
    <t>050</t>
  </si>
  <si>
    <t>051</t>
  </si>
  <si>
    <t>059</t>
  </si>
  <si>
    <t>061</t>
  </si>
  <si>
    <t>062</t>
  </si>
  <si>
    <t>065</t>
  </si>
  <si>
    <t>069</t>
  </si>
  <si>
    <t>076</t>
  </si>
  <si>
    <t>077</t>
  </si>
  <si>
    <t>078</t>
  </si>
  <si>
    <t>080</t>
  </si>
  <si>
    <t>081</t>
  </si>
  <si>
    <t>082</t>
  </si>
  <si>
    <t>083</t>
  </si>
  <si>
    <t>084</t>
  </si>
  <si>
    <t>085</t>
  </si>
  <si>
    <t>086</t>
  </si>
  <si>
    <t>092</t>
  </si>
  <si>
    <t>098</t>
  </si>
  <si>
    <t>099</t>
  </si>
  <si>
    <t>101</t>
  </si>
  <si>
    <t>103</t>
  </si>
  <si>
    <t>109</t>
  </si>
  <si>
    <t>110</t>
  </si>
  <si>
    <t>111</t>
  </si>
  <si>
    <t>112</t>
  </si>
  <si>
    <t>115</t>
  </si>
  <si>
    <t>116</t>
  </si>
  <si>
    <t>117</t>
  </si>
  <si>
    <t>118</t>
  </si>
  <si>
    <t>120</t>
  </si>
  <si>
    <t>122</t>
  </si>
  <si>
    <t>123</t>
  </si>
  <si>
    <t>124</t>
  </si>
  <si>
    <t>125</t>
  </si>
  <si>
    <t>130</t>
  </si>
  <si>
    <t>131</t>
  </si>
  <si>
    <t>132</t>
  </si>
  <si>
    <t>133</t>
  </si>
  <si>
    <t>134</t>
  </si>
  <si>
    <t>135</t>
  </si>
  <si>
    <t>136</t>
  </si>
  <si>
    <t>137</t>
  </si>
  <si>
    <t>138</t>
  </si>
  <si>
    <t>139</t>
  </si>
  <si>
    <t>152</t>
  </si>
  <si>
    <t>153</t>
  </si>
  <si>
    <t>154</t>
  </si>
  <si>
    <t>166</t>
  </si>
  <si>
    <t>170</t>
  </si>
  <si>
    <t>171</t>
  </si>
  <si>
    <t>172</t>
  </si>
  <si>
    <t>173</t>
  </si>
  <si>
    <t>174</t>
  </si>
  <si>
    <t>175</t>
  </si>
  <si>
    <t>176</t>
  </si>
  <si>
    <t>Poder Legislativo</t>
  </si>
  <si>
    <t>Ejecutivo del Estado</t>
  </si>
  <si>
    <t>Poder Judicial</t>
  </si>
  <si>
    <t>Secretaría de Gobernación</t>
  </si>
  <si>
    <t>Secretaría Anticorrupción y Buen Gobierno</t>
  </si>
  <si>
    <t>Secretaría de Educación Pública</t>
  </si>
  <si>
    <t>Servicios de Salud del Estado de Puebla</t>
  </si>
  <si>
    <t>Colegio de Bachilleres del Estado de Puebla</t>
  </si>
  <si>
    <t>Colegio de Estudios Científicos y Tecnológicos del Estado de Puebla</t>
  </si>
  <si>
    <t>Comisión Estatal de Agua y Saneamiento del Estado de Puebla</t>
  </si>
  <si>
    <t>Comisión de Derechos Humanos del Estado de Puebla</t>
  </si>
  <si>
    <t>Instituto Electoral del Estado</t>
  </si>
  <si>
    <t>Comité Administrador Poblano para la Construcción de Espacios Educativos</t>
  </si>
  <si>
    <t>Instituto de Capacitación para el Trabajo del Estado de Puebla</t>
  </si>
  <si>
    <t>Instituto Tecnológico Superior de Ciudad Serdán</t>
  </si>
  <si>
    <t>Instituto Estatal de Educación para Adultos</t>
  </si>
  <si>
    <t>Instituto Tecnológico Superior de Acatlán de Osorio</t>
  </si>
  <si>
    <t>Instituto Tecnológico Superior de Atlixco</t>
  </si>
  <si>
    <t>Instituto Tecnológico Superior de la Sierra Norte de Puebla</t>
  </si>
  <si>
    <t>Instituto Tecnológico Superior de Tepexi de Rodríguez</t>
  </si>
  <si>
    <t>Instituto Tecnológico Superior de Teziutlán</t>
  </si>
  <si>
    <t>Instituto Tecnológico Superior de Zacapoaxtla</t>
  </si>
  <si>
    <t>Sistema para el Desarrollo Integral de la Familia del Estado de Puebla</t>
  </si>
  <si>
    <t>Instituto de Educación Digital del Estado de Puebla</t>
  </si>
  <si>
    <t>Universidad Tecnológica de Huejotzingo</t>
  </si>
  <si>
    <t>Universidad Tecnológica de Izúcar de Matamoros</t>
  </si>
  <si>
    <t>Universidad Tecnológica de Puebla</t>
  </si>
  <si>
    <t>Universidad Tecnológica de Tecamachalco</t>
  </si>
  <si>
    <t>Instituto Tecnológico Superior de Huauchinango</t>
  </si>
  <si>
    <t>Instituto Tecnológico Superior de Libres</t>
  </si>
  <si>
    <t>Instituto Tecnológico Superior de Tepeaca</t>
  </si>
  <si>
    <t>Tribunal Electoral del Estado de Puebla</t>
  </si>
  <si>
    <t>Secretaría de Bienestar</t>
  </si>
  <si>
    <t>Universidad Tecnológica de Xicotepec de Juárez</t>
  </si>
  <si>
    <t>Instituto Tecnológico Superior de San Martín Texmelucan</t>
  </si>
  <si>
    <t>Universidad Politécnica de Puebla</t>
  </si>
  <si>
    <t>Secretaría de Seguridad Pública</t>
  </si>
  <si>
    <t>Universidad Intercultural del Estado de Puebla</t>
  </si>
  <si>
    <t>Universidad Interserrana del Estado de Puebla-Ahuacatlán</t>
  </si>
  <si>
    <t>Consejo Estatal de Coordinación del Sistema Nacional de Seguridad Pública</t>
  </si>
  <si>
    <t>Universidad Tecnológica de Oriental</t>
  </si>
  <si>
    <t>Carreteras de Cuota Puebla</t>
  </si>
  <si>
    <t>Instituto de Seguridad y Servicios Sociales de los Trabajadores al Servicio de los Poderes del Estado de Puebla</t>
  </si>
  <si>
    <t>Universidad Politécnica de Amozoc</t>
  </si>
  <si>
    <t>Universidad Interserrana del Estado de Puebla-Chilchotla</t>
  </si>
  <si>
    <t>Instituto Tecnológico Superior de la Sierra Negra de Ajalpan</t>
  </si>
  <si>
    <t>Instituto Tecnológico Superior de Venustiano Carranza</t>
  </si>
  <si>
    <t>Universidad Tecnológica de Tehuacán</t>
  </si>
  <si>
    <t>Universidad Politécnica Metropolitana de Puebla</t>
  </si>
  <si>
    <t>Fideicomiso Público Banco Estatal de Tierra</t>
  </si>
  <si>
    <t>Colegio de Educación Profesional Técnica del Estado de Puebla</t>
  </si>
  <si>
    <t>Sistema de Información y Comunicación del Estado de Puebla</t>
  </si>
  <si>
    <t>Instituto Tecnológico Superior de Tlatlauquitepec</t>
  </si>
  <si>
    <t>Fiscalía General del Estado</t>
  </si>
  <si>
    <t>Universidad Tecnológica Bilingüe Internacional y Sustentable de Puebla</t>
  </si>
  <si>
    <t>Museos Puebla</t>
  </si>
  <si>
    <t>Capital de la Tecnología y Sostenibilidad</t>
  </si>
  <si>
    <t>Instituto de Profesionalización del Magisterio Poblano</t>
  </si>
  <si>
    <t>Coordinación General de Comunicación y Agenda Digital</t>
  </si>
  <si>
    <t>Instituto Poblano de Asistencia al Migrante</t>
  </si>
  <si>
    <t>Secretaría Ejecutiva del Sistema Estatal Anticorrupción</t>
  </si>
  <si>
    <t>Benemérita Universidad Autónoma de Puebla</t>
  </si>
  <si>
    <t>Centro de Conciliación Laboral del Estado de Puebla</t>
  </si>
  <si>
    <t>Secretaría de Agricultura y Desarrollo Rural</t>
  </si>
  <si>
    <t>Secretaría de Arte y Cultura</t>
  </si>
  <si>
    <t>Secretaría de Desarrollo Turístico</t>
  </si>
  <si>
    <t>Secretaría de las Mujeres</t>
  </si>
  <si>
    <t>Consejería Jurídica</t>
  </si>
  <si>
    <t>Agencia de Energía del Estado de Puebla</t>
  </si>
  <si>
    <t>Universidad de la Salud</t>
  </si>
  <si>
    <t>Instituto Poblano de los Pueblos Indígenas</t>
  </si>
  <si>
    <t>Comisión Ejecutiva Estatal de Atención a Víctimas</t>
  </si>
  <si>
    <t>Fideicomiso Público para la Administración de Inmuebles y Ejecución de Obras Públicas en la Reserva Territorial Atlixcáyotl-Quetzalcóatl</t>
  </si>
  <si>
    <t>Convenciones y Parques</t>
  </si>
  <si>
    <t>Corporación Auxiliar de Policía de Protección Ciudadana</t>
  </si>
  <si>
    <t>Fideicomiso Público Fondo para el Fortalecimiento de la Microempresa</t>
  </si>
  <si>
    <t>Fideicomiso Público Denominado Comisión Estatal de Vivienda Puebla</t>
  </si>
  <si>
    <t>Secretaría de Deporte y Juventud</t>
  </si>
  <si>
    <t>Secretaría de Ciencia, Humanidades, Tecnología e Innovación</t>
  </si>
  <si>
    <t>Secretaría de Desarrollo Económico y Trabajo</t>
  </si>
  <si>
    <t>Universidad del Deporte del Estado de Puebla</t>
  </si>
  <si>
    <t>Universidad de las Ciencias Policiales y de la Seguridad del Estado de Puebla</t>
  </si>
  <si>
    <t>Nombre del Ejecutor de Gasto</t>
  </si>
  <si>
    <t>012 Secretaría de Educación Pública</t>
  </si>
  <si>
    <t>020 Comisión Estatal de Agua y Saneamiento del Estado de Puebla</t>
  </si>
  <si>
    <t>013 Servicios de Salud del Estado de Puebla</t>
  </si>
  <si>
    <t>132 Secretaría de Infraestructura</t>
  </si>
  <si>
    <t>Posición dentro del universo</t>
  </si>
  <si>
    <t>21002</t>
  </si>
  <si>
    <t>Acateno</t>
  </si>
  <si>
    <t>San José Acateno</t>
  </si>
  <si>
    <t>21003</t>
  </si>
  <si>
    <t>Acatlán</t>
  </si>
  <si>
    <t>Acatlán de Osorio</t>
  </si>
  <si>
    <t>21004</t>
  </si>
  <si>
    <t>Acatzingo</t>
  </si>
  <si>
    <t>Acatzingo de Hidalgo</t>
  </si>
  <si>
    <t>21005</t>
  </si>
  <si>
    <t>Acteopan</t>
  </si>
  <si>
    <t>21006</t>
  </si>
  <si>
    <t>Ahuacatlán</t>
  </si>
  <si>
    <t>21007</t>
  </si>
  <si>
    <t>Ahuatlán</t>
  </si>
  <si>
    <t>21008</t>
  </si>
  <si>
    <t>Ahuazotepec</t>
  </si>
  <si>
    <t>21009</t>
  </si>
  <si>
    <t>Ahuehuetitla</t>
  </si>
  <si>
    <t>21010</t>
  </si>
  <si>
    <t>Ajalpan</t>
  </si>
  <si>
    <t>Ciudad de Ajalpan</t>
  </si>
  <si>
    <t>21011</t>
  </si>
  <si>
    <t>Albino Zertuche</t>
  </si>
  <si>
    <t>Acaxtlahuacán de Albino Zertuche</t>
  </si>
  <si>
    <t>21012</t>
  </si>
  <si>
    <t>Aljojuca</t>
  </si>
  <si>
    <t>21013</t>
  </si>
  <si>
    <t>Altepexi</t>
  </si>
  <si>
    <t>21014</t>
  </si>
  <si>
    <t>Amixtlán</t>
  </si>
  <si>
    <t>21015</t>
  </si>
  <si>
    <t>Amozoc</t>
  </si>
  <si>
    <t>Amozoc de Mota</t>
  </si>
  <si>
    <t>21016</t>
  </si>
  <si>
    <t>Aquixtla</t>
  </si>
  <si>
    <t>21017</t>
  </si>
  <si>
    <t>Atempan</t>
  </si>
  <si>
    <t>21018</t>
  </si>
  <si>
    <t>Atexcal</t>
  </si>
  <si>
    <t>San Martín Atexcal</t>
  </si>
  <si>
    <t>21019</t>
  </si>
  <si>
    <t>21020</t>
  </si>
  <si>
    <t>Atoyatempan</t>
  </si>
  <si>
    <t>21021</t>
  </si>
  <si>
    <t>Atzala</t>
  </si>
  <si>
    <t>21022</t>
  </si>
  <si>
    <t>Atzitzihuacán</t>
  </si>
  <si>
    <t>Santiago Atzitzihuacán</t>
  </si>
  <si>
    <t>21023</t>
  </si>
  <si>
    <t>Atzitzintla</t>
  </si>
  <si>
    <t>21024</t>
  </si>
  <si>
    <t>Axutla</t>
  </si>
  <si>
    <t>21025</t>
  </si>
  <si>
    <t>Ayotoxco de Guerrero</t>
  </si>
  <si>
    <t>21026</t>
  </si>
  <si>
    <t>Calpan</t>
  </si>
  <si>
    <t>San Andrés Calpan</t>
  </si>
  <si>
    <t>21027</t>
  </si>
  <si>
    <t>Caltepec</t>
  </si>
  <si>
    <t>21028</t>
  </si>
  <si>
    <t>Camocuautla</t>
  </si>
  <si>
    <t>21029</t>
  </si>
  <si>
    <t>Caxhuacan</t>
  </si>
  <si>
    <t>21030</t>
  </si>
  <si>
    <t>Coatepec</t>
  </si>
  <si>
    <t>21031</t>
  </si>
  <si>
    <t>Coatzingo</t>
  </si>
  <si>
    <t>21032</t>
  </si>
  <si>
    <t>Cohetzala</t>
  </si>
  <si>
    <t>Santa María Cohetzala</t>
  </si>
  <si>
    <t>21033</t>
  </si>
  <si>
    <t>Cohuecan</t>
  </si>
  <si>
    <t>21034</t>
  </si>
  <si>
    <t>Coronango</t>
  </si>
  <si>
    <t>Santa María Coronango</t>
  </si>
  <si>
    <t>21035</t>
  </si>
  <si>
    <t>Coxcatlán</t>
  </si>
  <si>
    <t>21036</t>
  </si>
  <si>
    <t>Coyomeapan</t>
  </si>
  <si>
    <t>Santa María Coyomeapan</t>
  </si>
  <si>
    <t>21037</t>
  </si>
  <si>
    <t>Coyotepec</t>
  </si>
  <si>
    <t>San Vicente Coyotepec</t>
  </si>
  <si>
    <t>21038</t>
  </si>
  <si>
    <t>Cuapiaxtla de Madero</t>
  </si>
  <si>
    <t>21039</t>
  </si>
  <si>
    <t>Cuautempan</t>
  </si>
  <si>
    <t>San Esteban Cuautempan</t>
  </si>
  <si>
    <t>21040</t>
  </si>
  <si>
    <t>Cuautinchán</t>
  </si>
  <si>
    <t>21041</t>
  </si>
  <si>
    <t>Cuautlancingo</t>
  </si>
  <si>
    <t>San Juan Cuautlancingo</t>
  </si>
  <si>
    <t>21042</t>
  </si>
  <si>
    <t>Cuayuca de Andrade</t>
  </si>
  <si>
    <t>San Pedro Cuayuca</t>
  </si>
  <si>
    <t>21043</t>
  </si>
  <si>
    <t>Cuetzalan del Progreso</t>
  </si>
  <si>
    <t>Ciudad de Cuetzalan</t>
  </si>
  <si>
    <t>21044</t>
  </si>
  <si>
    <t>Cuyoaco</t>
  </si>
  <si>
    <t>21045</t>
  </si>
  <si>
    <t>Chalchicomula de Sesma</t>
  </si>
  <si>
    <t>Ciudad Serdán</t>
  </si>
  <si>
    <t>Chapulco</t>
  </si>
  <si>
    <t>21047</t>
  </si>
  <si>
    <t>Chiautla</t>
  </si>
  <si>
    <t>Ciudad de Chiautla de Tapia</t>
  </si>
  <si>
    <t>21048</t>
  </si>
  <si>
    <t>Chiautzingo</t>
  </si>
  <si>
    <t>San Lorenzo Chiautzingo</t>
  </si>
  <si>
    <t>21049</t>
  </si>
  <si>
    <t>Chiconcuautla</t>
  </si>
  <si>
    <t>21050</t>
  </si>
  <si>
    <t>Chichiquila</t>
  </si>
  <si>
    <t>21051</t>
  </si>
  <si>
    <t>Chietla</t>
  </si>
  <si>
    <t>21052</t>
  </si>
  <si>
    <t>Chigmecatitlán</t>
  </si>
  <si>
    <t>21053</t>
  </si>
  <si>
    <t>Ciudad de Chignahuapan</t>
  </si>
  <si>
    <t>21054</t>
  </si>
  <si>
    <t>Chignautla</t>
  </si>
  <si>
    <t>21055</t>
  </si>
  <si>
    <t>Chila</t>
  </si>
  <si>
    <t>21056</t>
  </si>
  <si>
    <t>Chila de la Sal</t>
  </si>
  <si>
    <t>21057</t>
  </si>
  <si>
    <t>Honey</t>
  </si>
  <si>
    <t>21058</t>
  </si>
  <si>
    <t>Chilchotla</t>
  </si>
  <si>
    <t>Rafael J. García</t>
  </si>
  <si>
    <t>21059</t>
  </si>
  <si>
    <t>Chinantla</t>
  </si>
  <si>
    <t>21060</t>
  </si>
  <si>
    <t>Domingo Arenas</t>
  </si>
  <si>
    <t>21061</t>
  </si>
  <si>
    <t>Eloxochitlán</t>
  </si>
  <si>
    <t>21062</t>
  </si>
  <si>
    <t>Epatlán</t>
  </si>
  <si>
    <t>San Juan Epatlán</t>
  </si>
  <si>
    <t>21063</t>
  </si>
  <si>
    <t>Esperanza</t>
  </si>
  <si>
    <t>21064</t>
  </si>
  <si>
    <t>Francisco Z. Mena</t>
  </si>
  <si>
    <t>Metlaltoyuca</t>
  </si>
  <si>
    <t>21065</t>
  </si>
  <si>
    <t>General Felipe Ángeles</t>
  </si>
  <si>
    <t>San Pablo de las Tunas</t>
  </si>
  <si>
    <t>21066</t>
  </si>
  <si>
    <t>Guadalupe</t>
  </si>
  <si>
    <t>21067</t>
  </si>
  <si>
    <t>Guadalupe Victoria</t>
  </si>
  <si>
    <t>21068</t>
  </si>
  <si>
    <t>Hermenegildo Galeana</t>
  </si>
  <si>
    <t>Bienvenido</t>
  </si>
  <si>
    <t>21069</t>
  </si>
  <si>
    <t>Huaquechula</t>
  </si>
  <si>
    <t>21070</t>
  </si>
  <si>
    <t>Huatlatlauca</t>
  </si>
  <si>
    <t>21071</t>
  </si>
  <si>
    <t>21072</t>
  </si>
  <si>
    <t>Huehuetla</t>
  </si>
  <si>
    <t>21073</t>
  </si>
  <si>
    <t>Huehuetlán el Chico</t>
  </si>
  <si>
    <t>21074</t>
  </si>
  <si>
    <t>Huejotzingo</t>
  </si>
  <si>
    <t>21075</t>
  </si>
  <si>
    <t>Hueyapan</t>
  </si>
  <si>
    <t>21076</t>
  </si>
  <si>
    <t>Hueytamalco</t>
  </si>
  <si>
    <t>21077</t>
  </si>
  <si>
    <t>Hueytlalpan</t>
  </si>
  <si>
    <t>21078</t>
  </si>
  <si>
    <t>Huitzilan de Serdán</t>
  </si>
  <si>
    <t>Huitzilan</t>
  </si>
  <si>
    <t>21079</t>
  </si>
  <si>
    <t>Huitziltepec</t>
  </si>
  <si>
    <t>Santa Clara Huitziltepec</t>
  </si>
  <si>
    <t>21080</t>
  </si>
  <si>
    <t>Atlequizayan</t>
  </si>
  <si>
    <t>21081</t>
  </si>
  <si>
    <t>Ixcamilpa de Guerrero</t>
  </si>
  <si>
    <t>Ixcamilpa</t>
  </si>
  <si>
    <t>21082</t>
  </si>
  <si>
    <t>Ixcaquixtla</t>
  </si>
  <si>
    <t>San Juan Ixcaquixtla</t>
  </si>
  <si>
    <t>21083</t>
  </si>
  <si>
    <t>Ixtacamaxtitlán</t>
  </si>
  <si>
    <t>21084</t>
  </si>
  <si>
    <t>Ixtepec</t>
  </si>
  <si>
    <t>21085</t>
  </si>
  <si>
    <t>Izúcar de Matamoros</t>
  </si>
  <si>
    <t>21086</t>
  </si>
  <si>
    <t>Jalpan</t>
  </si>
  <si>
    <t>21087</t>
  </si>
  <si>
    <t>Jolalpan</t>
  </si>
  <si>
    <t>21088</t>
  </si>
  <si>
    <t>Jonotla</t>
  </si>
  <si>
    <t>21089</t>
  </si>
  <si>
    <t>Jopala</t>
  </si>
  <si>
    <t>21090</t>
  </si>
  <si>
    <t>Juan C. Bonilla</t>
  </si>
  <si>
    <t>Cuanalá</t>
  </si>
  <si>
    <t>21091</t>
  </si>
  <si>
    <t>Juan Galindo</t>
  </si>
  <si>
    <t>Nuevo Necaxa</t>
  </si>
  <si>
    <t>21092</t>
  </si>
  <si>
    <t>Juan N. Méndez</t>
  </si>
  <si>
    <t>Atenayuca</t>
  </si>
  <si>
    <t>21093</t>
  </si>
  <si>
    <t>Lafragua</t>
  </si>
  <si>
    <t>Saltillo</t>
  </si>
  <si>
    <t>21094</t>
  </si>
  <si>
    <t>Libres</t>
  </si>
  <si>
    <t>Ciudad de Libres</t>
  </si>
  <si>
    <t>21095</t>
  </si>
  <si>
    <t>La Magdalena Tlatlauquitepec</t>
  </si>
  <si>
    <t>21096</t>
  </si>
  <si>
    <t>Mazapiltepec de Juárez</t>
  </si>
  <si>
    <t>21097</t>
  </si>
  <si>
    <t>Mixtla</t>
  </si>
  <si>
    <t>San Francisco Mixtla</t>
  </si>
  <si>
    <t>21098</t>
  </si>
  <si>
    <t>Molcaxac</t>
  </si>
  <si>
    <t>21099</t>
  </si>
  <si>
    <t>Cañada Morelos</t>
  </si>
  <si>
    <t>Morelos Cañada</t>
  </si>
  <si>
    <t>21100</t>
  </si>
  <si>
    <t>Naupan</t>
  </si>
  <si>
    <t>21101</t>
  </si>
  <si>
    <t>Nauzontla</t>
  </si>
  <si>
    <t>21102</t>
  </si>
  <si>
    <t>Nealtican</t>
  </si>
  <si>
    <t>San Buenaventura Nealtican</t>
  </si>
  <si>
    <t>21103</t>
  </si>
  <si>
    <t>Nicolás Bravo</t>
  </si>
  <si>
    <t>21104</t>
  </si>
  <si>
    <t>Nopalucan</t>
  </si>
  <si>
    <t>Nopalucan de la Granja</t>
  </si>
  <si>
    <t>21105</t>
  </si>
  <si>
    <t>Ocotepec</t>
  </si>
  <si>
    <t>21106</t>
  </si>
  <si>
    <t>Ocoyucan</t>
  </si>
  <si>
    <t>Santa Clara Ocoyucan</t>
  </si>
  <si>
    <t>21107</t>
  </si>
  <si>
    <t>Olintla</t>
  </si>
  <si>
    <t>21108</t>
  </si>
  <si>
    <t>Oriental</t>
  </si>
  <si>
    <t>21109</t>
  </si>
  <si>
    <t>Pahuatlán</t>
  </si>
  <si>
    <t>Ciudad de Pahuatlán de Valle</t>
  </si>
  <si>
    <t>21110</t>
  </si>
  <si>
    <t>Palmar de Bravo</t>
  </si>
  <si>
    <t>21111</t>
  </si>
  <si>
    <t>Pantepec</t>
  </si>
  <si>
    <t>21112</t>
  </si>
  <si>
    <t>Petlalcingo</t>
  </si>
  <si>
    <t>21113</t>
  </si>
  <si>
    <t>Piaxtla</t>
  </si>
  <si>
    <t>21115</t>
  </si>
  <si>
    <t>Quecholac</t>
  </si>
  <si>
    <t>21116</t>
  </si>
  <si>
    <t>Quimixtlán</t>
  </si>
  <si>
    <t>21117</t>
  </si>
  <si>
    <t>Rafael Lara Grajales</t>
  </si>
  <si>
    <t>Ciudad de Rafael Lara Grajales</t>
  </si>
  <si>
    <t>21118</t>
  </si>
  <si>
    <t>Los Reyes de Juárez</t>
  </si>
  <si>
    <t>21119</t>
  </si>
  <si>
    <t>San Andrés Cholula</t>
  </si>
  <si>
    <t>21120</t>
  </si>
  <si>
    <t>San Antonio Cañada</t>
  </si>
  <si>
    <t>21121</t>
  </si>
  <si>
    <t>San Diego la Mesa Tochimiltzingo</t>
  </si>
  <si>
    <t>Tochimiltzingo</t>
  </si>
  <si>
    <t>21122</t>
  </si>
  <si>
    <t>San Felipe Teotlalcingo</t>
  </si>
  <si>
    <t>21123</t>
  </si>
  <si>
    <t>San Felipe Tepatlán</t>
  </si>
  <si>
    <t>21124</t>
  </si>
  <si>
    <t>San Gabriel Chilac</t>
  </si>
  <si>
    <t>21125</t>
  </si>
  <si>
    <t>San Gregorio Atzompa</t>
  </si>
  <si>
    <t>21126</t>
  </si>
  <si>
    <t>San Jerónimo Tecuanipan</t>
  </si>
  <si>
    <t>21127</t>
  </si>
  <si>
    <t>San Jerónimo Xayacatlán</t>
  </si>
  <si>
    <t>21128</t>
  </si>
  <si>
    <t>San José Chiapa</t>
  </si>
  <si>
    <t>21129</t>
  </si>
  <si>
    <t>San José Miahuatlán</t>
  </si>
  <si>
    <t>21130</t>
  </si>
  <si>
    <t>San Juan Atenco</t>
  </si>
  <si>
    <t>21131</t>
  </si>
  <si>
    <t>San Juan Atzompa</t>
  </si>
  <si>
    <t>21132</t>
  </si>
  <si>
    <t>San Martín Texmelucan</t>
  </si>
  <si>
    <t>San Martín Texmelucan de Labastida</t>
  </si>
  <si>
    <t>21133</t>
  </si>
  <si>
    <t>San Martín Totoltepec</t>
  </si>
  <si>
    <t>21134</t>
  </si>
  <si>
    <t>San Matías Tlalancaleca</t>
  </si>
  <si>
    <t>21135</t>
  </si>
  <si>
    <t>San Miguel Ixitlán</t>
  </si>
  <si>
    <t>San Miguel Xoxtla</t>
  </si>
  <si>
    <t>21137</t>
  </si>
  <si>
    <t>San Nicolás Buenos Aires</t>
  </si>
  <si>
    <t>21138</t>
  </si>
  <si>
    <t>San Nicolás de los Ranchos</t>
  </si>
  <si>
    <t>21139</t>
  </si>
  <si>
    <t>San Pablo Anicano</t>
  </si>
  <si>
    <t>21140</t>
  </si>
  <si>
    <t>San Pedro Cholula</t>
  </si>
  <si>
    <t>Cholula de Rivadavia</t>
  </si>
  <si>
    <t>21141</t>
  </si>
  <si>
    <t>San Pedro Yeloixtlahuaca</t>
  </si>
  <si>
    <t>21142</t>
  </si>
  <si>
    <t>San Salvador el Seco</t>
  </si>
  <si>
    <t>21143</t>
  </si>
  <si>
    <t>San Salvador el Verde</t>
  </si>
  <si>
    <t>21144</t>
  </si>
  <si>
    <t>San Salvador Huixcolotla</t>
  </si>
  <si>
    <t>21145</t>
  </si>
  <si>
    <t>San Sebastián Tlacotepec</t>
  </si>
  <si>
    <t>Tlacotepec de Porfirio Díaz</t>
  </si>
  <si>
    <t>21146</t>
  </si>
  <si>
    <t>Santa Catarina Tlaltempan</t>
  </si>
  <si>
    <t>21147</t>
  </si>
  <si>
    <t>Santa Inés Ahuatempan</t>
  </si>
  <si>
    <t>21148</t>
  </si>
  <si>
    <t>Santa Isabel Cholula</t>
  </si>
  <si>
    <t>21149</t>
  </si>
  <si>
    <t>Santiago Miahuatlán</t>
  </si>
  <si>
    <t>21150</t>
  </si>
  <si>
    <t>Huehuetlán el Grande</t>
  </si>
  <si>
    <t>Santo Domingo Huehuetlán</t>
  </si>
  <si>
    <t>21151</t>
  </si>
  <si>
    <t>Santo Tomás Hueyotlipan</t>
  </si>
  <si>
    <t>21152</t>
  </si>
  <si>
    <t>Soltepec</t>
  </si>
  <si>
    <t>21153</t>
  </si>
  <si>
    <t>Tecali de Herrera</t>
  </si>
  <si>
    <t>21154</t>
  </si>
  <si>
    <t>Tecamachalco</t>
  </si>
  <si>
    <t>21155</t>
  </si>
  <si>
    <t>Tecomatlán</t>
  </si>
  <si>
    <t>21157</t>
  </si>
  <si>
    <t>Tehuitzingo</t>
  </si>
  <si>
    <t>21158</t>
  </si>
  <si>
    <t>Tenampulco</t>
  </si>
  <si>
    <t>21159</t>
  </si>
  <si>
    <t>Teopantlán</t>
  </si>
  <si>
    <t>21160</t>
  </si>
  <si>
    <t>Teotlalco</t>
  </si>
  <si>
    <t>21161</t>
  </si>
  <si>
    <t>Tepanco de López</t>
  </si>
  <si>
    <t>21162</t>
  </si>
  <si>
    <t>Tepango de Rodríguez</t>
  </si>
  <si>
    <t>21163</t>
  </si>
  <si>
    <t>Tepatlaxco de Hidalgo</t>
  </si>
  <si>
    <t>21164</t>
  </si>
  <si>
    <t>21165</t>
  </si>
  <si>
    <t>Tepemaxalco</t>
  </si>
  <si>
    <t>San Felipe Tepemaxalco</t>
  </si>
  <si>
    <t>21166</t>
  </si>
  <si>
    <t>Tepeojuma</t>
  </si>
  <si>
    <t>21167</t>
  </si>
  <si>
    <t>Tepetzintla</t>
  </si>
  <si>
    <t>21168</t>
  </si>
  <si>
    <t>Tepexco</t>
  </si>
  <si>
    <t>21169</t>
  </si>
  <si>
    <t>Tepexi de Rodríguez</t>
  </si>
  <si>
    <t>21170</t>
  </si>
  <si>
    <t>Tepeyahualco</t>
  </si>
  <si>
    <t>21171</t>
  </si>
  <si>
    <t>Tepeyahualco de Cuauhtémoc</t>
  </si>
  <si>
    <t>21172</t>
  </si>
  <si>
    <t>Tetela de Ocampo</t>
  </si>
  <si>
    <t>Ciudad de Tetela de Ocampo</t>
  </si>
  <si>
    <t>21173</t>
  </si>
  <si>
    <t>Teteles de Ávila Castillo</t>
  </si>
  <si>
    <t>21174</t>
  </si>
  <si>
    <t>Teziutlán</t>
  </si>
  <si>
    <t>21175</t>
  </si>
  <si>
    <t>Tianguismanalco</t>
  </si>
  <si>
    <t>21176</t>
  </si>
  <si>
    <t>Tilapa</t>
  </si>
  <si>
    <t>21177</t>
  </si>
  <si>
    <t>21178</t>
  </si>
  <si>
    <t>Tlacuilotepec</t>
  </si>
  <si>
    <t>21179</t>
  </si>
  <si>
    <t>Tlachichuca</t>
  </si>
  <si>
    <t>21180</t>
  </si>
  <si>
    <t>Tlahuapan</t>
  </si>
  <si>
    <t>Santa Rita Tlahuapan</t>
  </si>
  <si>
    <t>21181</t>
  </si>
  <si>
    <t>Tlaltenango</t>
  </si>
  <si>
    <t>21182</t>
  </si>
  <si>
    <t>Tlanepantla</t>
  </si>
  <si>
    <t>21183</t>
  </si>
  <si>
    <t>Tlaola</t>
  </si>
  <si>
    <t>21184</t>
  </si>
  <si>
    <t>Tlapacoya</t>
  </si>
  <si>
    <t>21185</t>
  </si>
  <si>
    <t>Tlapanalá</t>
  </si>
  <si>
    <t>21186</t>
  </si>
  <si>
    <t>Tlatlauquitepec</t>
  </si>
  <si>
    <t>Ciudad de Tlatlauquitepec</t>
  </si>
  <si>
    <t>21187</t>
  </si>
  <si>
    <t>Tlaxco</t>
  </si>
  <si>
    <t>21188</t>
  </si>
  <si>
    <t>Tochimilco</t>
  </si>
  <si>
    <t>21189</t>
  </si>
  <si>
    <t>Tochtepec</t>
  </si>
  <si>
    <t>21190</t>
  </si>
  <si>
    <t>Totoltepec de Guerrero</t>
  </si>
  <si>
    <t>21191</t>
  </si>
  <si>
    <t>Tulcingo</t>
  </si>
  <si>
    <t>Tulcingo de Valle</t>
  </si>
  <si>
    <t>21192</t>
  </si>
  <si>
    <t>Tuzamapan de Galeana</t>
  </si>
  <si>
    <t>21193</t>
  </si>
  <si>
    <t>Tzicatlacoyan</t>
  </si>
  <si>
    <t>21194</t>
  </si>
  <si>
    <t>Venustiano Carranza</t>
  </si>
  <si>
    <t>21195</t>
  </si>
  <si>
    <t>Vicente Guerrero</t>
  </si>
  <si>
    <t>Santa María del Monte</t>
  </si>
  <si>
    <t>21196</t>
  </si>
  <si>
    <t>Xayacatlán de Bravo</t>
  </si>
  <si>
    <t>21197</t>
  </si>
  <si>
    <t>21198</t>
  </si>
  <si>
    <t>Xicotlán</t>
  </si>
  <si>
    <t>21199</t>
  </si>
  <si>
    <t>Xiutetelco</t>
  </si>
  <si>
    <t>San Juan Xiutetelco</t>
  </si>
  <si>
    <t>21200</t>
  </si>
  <si>
    <t>Xochiapulco</t>
  </si>
  <si>
    <t>Cinco de Mayo</t>
  </si>
  <si>
    <t>21201</t>
  </si>
  <si>
    <t>Xochiltepec</t>
  </si>
  <si>
    <t>21202</t>
  </si>
  <si>
    <t>Xochitlán de Vicente Suárez</t>
  </si>
  <si>
    <t>21203</t>
  </si>
  <si>
    <t>Xochitlán Todos Santos</t>
  </si>
  <si>
    <t>Xochitlán</t>
  </si>
  <si>
    <t>21204</t>
  </si>
  <si>
    <t>Yaonáhuac</t>
  </si>
  <si>
    <t>21205</t>
  </si>
  <si>
    <t>Yehualtepec</t>
  </si>
  <si>
    <t>21206</t>
  </si>
  <si>
    <t>Zacapala</t>
  </si>
  <si>
    <t>21207</t>
  </si>
  <si>
    <t>21208</t>
  </si>
  <si>
    <t>Zacatlán</t>
  </si>
  <si>
    <t>21209</t>
  </si>
  <si>
    <t>Zapotitlán</t>
  </si>
  <si>
    <t>Zapotitlán Salinas</t>
  </si>
  <si>
    <t>21210</t>
  </si>
  <si>
    <t>Zapotitlán de Méndez</t>
  </si>
  <si>
    <t>21211</t>
  </si>
  <si>
    <t>Zaragoza</t>
  </si>
  <si>
    <t>21212</t>
  </si>
  <si>
    <t>Zautla</t>
  </si>
  <si>
    <t>Santiago Zautla</t>
  </si>
  <si>
    <t>21213</t>
  </si>
  <si>
    <t>Zihuateutla</t>
  </si>
  <si>
    <t>21214</t>
  </si>
  <si>
    <t>Zinacatepec</t>
  </si>
  <si>
    <t>San Sebastián Zinacatepec</t>
  </si>
  <si>
    <t>21215</t>
  </si>
  <si>
    <t>Zongozotla</t>
  </si>
  <si>
    <t>21216</t>
  </si>
  <si>
    <t>Zoquiapan</t>
  </si>
  <si>
    <t>21217</t>
  </si>
  <si>
    <t>Zoquitlán</t>
  </si>
  <si>
    <t>99_Catálogos, bloque 24 (D276:F492)</t>
  </si>
  <si>
    <t>99_Catálogos, bloque 22 (A164:C249)</t>
  </si>
  <si>
    <t>99_Catálogos, bloque 23 (A253:C270)</t>
  </si>
  <si>
    <t>Todo el municipio</t>
  </si>
  <si>
    <t>211140001</t>
  </si>
  <si>
    <t>210900001</t>
  </si>
  <si>
    <t>211560001</t>
  </si>
  <si>
    <t>210010001</t>
  </si>
  <si>
    <t>San Marcos Tlacoyalco</t>
  </si>
  <si>
    <t>Cuacuila</t>
  </si>
  <si>
    <t>Comaltepec</t>
  </si>
  <si>
    <t>211740001</t>
  </si>
  <si>
    <t>BLOQUE 23 — Elementos técnicos y documentales del Grado de preparación</t>
  </si>
  <si>
    <t>P09</t>
  </si>
  <si>
    <t>P10</t>
  </si>
  <si>
    <t>P11</t>
  </si>
  <si>
    <t>Clave territorial (AGEB, 13 díg.)</t>
  </si>
  <si>
    <t>AGEB</t>
  </si>
  <si>
    <t>Grado de marginación urbana</t>
  </si>
  <si>
    <t>2100100010118</t>
  </si>
  <si>
    <t>0118</t>
  </si>
  <si>
    <t>210010001018A</t>
  </si>
  <si>
    <t>018A</t>
  </si>
  <si>
    <t>2100100010194</t>
  </si>
  <si>
    <t>0194</t>
  </si>
  <si>
    <t>2100100010207</t>
  </si>
  <si>
    <t>0207</t>
  </si>
  <si>
    <t>2100100010300</t>
  </si>
  <si>
    <t>0300</t>
  </si>
  <si>
    <t>2100100010315</t>
  </si>
  <si>
    <t>0315</t>
  </si>
  <si>
    <t>210010001032A</t>
  </si>
  <si>
    <t>032A</t>
  </si>
  <si>
    <t>2100100010476</t>
  </si>
  <si>
    <t>0476</t>
  </si>
  <si>
    <t>2100100040122</t>
  </si>
  <si>
    <t>210010004</t>
  </si>
  <si>
    <t>0122</t>
  </si>
  <si>
    <t>2100100040141</t>
  </si>
  <si>
    <t>0141</t>
  </si>
  <si>
    <t>2100100040419</t>
  </si>
  <si>
    <t>0419</t>
  </si>
  <si>
    <t>2100100040423</t>
  </si>
  <si>
    <t>0423</t>
  </si>
  <si>
    <t>2100100040599</t>
  </si>
  <si>
    <t>0599</t>
  </si>
  <si>
    <t>2100100060353</t>
  </si>
  <si>
    <t>210010006</t>
  </si>
  <si>
    <t>0353</t>
  </si>
  <si>
    <t>2100100060438</t>
  </si>
  <si>
    <t>0438</t>
  </si>
  <si>
    <t>2100100060442</t>
  </si>
  <si>
    <t>0442</t>
  </si>
  <si>
    <t>2100100060495</t>
  </si>
  <si>
    <t>0495</t>
  </si>
  <si>
    <t>2100100060565</t>
  </si>
  <si>
    <t>0565</t>
  </si>
  <si>
    <t>2100100110226</t>
  </si>
  <si>
    <t>210010011</t>
  </si>
  <si>
    <t>0226</t>
  </si>
  <si>
    <t>2100100110230</t>
  </si>
  <si>
    <t>0230</t>
  </si>
  <si>
    <t>2100100110283</t>
  </si>
  <si>
    <t>0283</t>
  </si>
  <si>
    <t>2100100110298</t>
  </si>
  <si>
    <t>0298</t>
  </si>
  <si>
    <t>2100100110508</t>
  </si>
  <si>
    <t>0508</t>
  </si>
  <si>
    <t>2100100110512</t>
  </si>
  <si>
    <t>0512</t>
  </si>
  <si>
    <t>2100100150014</t>
  </si>
  <si>
    <t>210010015</t>
  </si>
  <si>
    <t>0014</t>
  </si>
  <si>
    <t>2100100150029</t>
  </si>
  <si>
    <t>0029</t>
  </si>
  <si>
    <t>2100100150033</t>
  </si>
  <si>
    <t>0033</t>
  </si>
  <si>
    <t>2100100150048</t>
  </si>
  <si>
    <t>0048</t>
  </si>
  <si>
    <t>2100100150052</t>
  </si>
  <si>
    <t>0052</t>
  </si>
  <si>
    <t>2100100160264</t>
  </si>
  <si>
    <t>210010016</t>
  </si>
  <si>
    <t>0264</t>
  </si>
  <si>
    <t>2100100160368</t>
  </si>
  <si>
    <t>0368</t>
  </si>
  <si>
    <t>2100100160457</t>
  </si>
  <si>
    <t>0457</t>
  </si>
  <si>
    <t>2100100160461</t>
  </si>
  <si>
    <t>0461</t>
  </si>
  <si>
    <t>2100100160480</t>
  </si>
  <si>
    <t>0480</t>
  </si>
  <si>
    <t>2100100160527</t>
  </si>
  <si>
    <t>0527</t>
  </si>
  <si>
    <t>2100100170349</t>
  </si>
  <si>
    <t>210010017</t>
  </si>
  <si>
    <t>0349</t>
  </si>
  <si>
    <t>2100100170531</t>
  </si>
  <si>
    <t>0531</t>
  </si>
  <si>
    <t>2100100170546</t>
  </si>
  <si>
    <t>0546</t>
  </si>
  <si>
    <t>2100100170550</t>
  </si>
  <si>
    <t>0550</t>
  </si>
  <si>
    <t>2100100240620</t>
  </si>
  <si>
    <t>210010024</t>
  </si>
  <si>
    <t>0620</t>
  </si>
  <si>
    <t>2100100240635</t>
  </si>
  <si>
    <t>0635</t>
  </si>
  <si>
    <t>2100100330601</t>
  </si>
  <si>
    <t>210010033</t>
  </si>
  <si>
    <t>0601</t>
  </si>
  <si>
    <t>2100100330616</t>
  </si>
  <si>
    <t>0616</t>
  </si>
  <si>
    <t>210020001005A</t>
  </si>
  <si>
    <t>210020001</t>
  </si>
  <si>
    <t>005A</t>
  </si>
  <si>
    <t>2100200010064</t>
  </si>
  <si>
    <t>0064</t>
  </si>
  <si>
    <t>2100300010023</t>
  </si>
  <si>
    <t>210030001</t>
  </si>
  <si>
    <t>0023</t>
  </si>
  <si>
    <t>2100300010131</t>
  </si>
  <si>
    <t>0131</t>
  </si>
  <si>
    <t>2100300010146</t>
  </si>
  <si>
    <t>0146</t>
  </si>
  <si>
    <t>2100300010150</t>
  </si>
  <si>
    <t>0150</t>
  </si>
  <si>
    <t>2100300010165</t>
  </si>
  <si>
    <t>0165</t>
  </si>
  <si>
    <t>210030001017A</t>
  </si>
  <si>
    <t>017A</t>
  </si>
  <si>
    <t>2100300010184</t>
  </si>
  <si>
    <t>0184</t>
  </si>
  <si>
    <t>2100300010199</t>
  </si>
  <si>
    <t>0199</t>
  </si>
  <si>
    <t>2100300010269</t>
  </si>
  <si>
    <t>0269</t>
  </si>
  <si>
    <t>2100300010273</t>
  </si>
  <si>
    <t>0273</t>
  </si>
  <si>
    <t>2100300010343</t>
  </si>
  <si>
    <t>0343</t>
  </si>
  <si>
    <t>2100300010358</t>
  </si>
  <si>
    <t>0358</t>
  </si>
  <si>
    <t>2100300010362</t>
  </si>
  <si>
    <t>0362</t>
  </si>
  <si>
    <t>2100300010377</t>
  </si>
  <si>
    <t>0377</t>
  </si>
  <si>
    <t>2100300010381</t>
  </si>
  <si>
    <t>0381</t>
  </si>
  <si>
    <t>2100300010396</t>
  </si>
  <si>
    <t>0396</t>
  </si>
  <si>
    <t>2100300010409</t>
  </si>
  <si>
    <t>0409</t>
  </si>
  <si>
    <t>2100300150292</t>
  </si>
  <si>
    <t>210030015</t>
  </si>
  <si>
    <t>0292</t>
  </si>
  <si>
    <t>2100300150305</t>
  </si>
  <si>
    <t>0305</t>
  </si>
  <si>
    <t>210030015031A</t>
  </si>
  <si>
    <t>031A</t>
  </si>
  <si>
    <t>2100300150324</t>
  </si>
  <si>
    <t>0324</t>
  </si>
  <si>
    <t>2100300150339</t>
  </si>
  <si>
    <t>0339</t>
  </si>
  <si>
    <t>2100400010020</t>
  </si>
  <si>
    <t>210040001</t>
  </si>
  <si>
    <t>0020</t>
  </si>
  <si>
    <t>2100400010177</t>
  </si>
  <si>
    <t>0177</t>
  </si>
  <si>
    <t>2100400010181</t>
  </si>
  <si>
    <t>0181</t>
  </si>
  <si>
    <t>2100400010196</t>
  </si>
  <si>
    <t>0196</t>
  </si>
  <si>
    <t>2100400010209</t>
  </si>
  <si>
    <t>0209</t>
  </si>
  <si>
    <t>2100400010213</t>
  </si>
  <si>
    <t>0213</t>
  </si>
  <si>
    <t>2100400010228</t>
  </si>
  <si>
    <t>0228</t>
  </si>
  <si>
    <t>2100400010251</t>
  </si>
  <si>
    <t>0251</t>
  </si>
  <si>
    <t>2100400010266</t>
  </si>
  <si>
    <t>0266</t>
  </si>
  <si>
    <t>2100400010270</t>
  </si>
  <si>
    <t>0270</t>
  </si>
  <si>
    <t>2100400010285</t>
  </si>
  <si>
    <t>0285</t>
  </si>
  <si>
    <t>210040001029A</t>
  </si>
  <si>
    <t>029A</t>
  </si>
  <si>
    <t>2100400010302</t>
  </si>
  <si>
    <t>0302</t>
  </si>
  <si>
    <t>2100400010355</t>
  </si>
  <si>
    <t>0355</t>
  </si>
  <si>
    <t>2100400020232</t>
  </si>
  <si>
    <t>210040002</t>
  </si>
  <si>
    <t>0232</t>
  </si>
  <si>
    <t>2100400020247</t>
  </si>
  <si>
    <t>0247</t>
  </si>
  <si>
    <t>2100400020317</t>
  </si>
  <si>
    <t>0317</t>
  </si>
  <si>
    <t>2100400020321</t>
  </si>
  <si>
    <t>0321</t>
  </si>
  <si>
    <t>2100400020336</t>
  </si>
  <si>
    <t>0336</t>
  </si>
  <si>
    <t>210040006036A</t>
  </si>
  <si>
    <t>210040006</t>
  </si>
  <si>
    <t>036A</t>
  </si>
  <si>
    <t>2100400070374</t>
  </si>
  <si>
    <t>210040007</t>
  </si>
  <si>
    <t>0374</t>
  </si>
  <si>
    <t>2100400080054</t>
  </si>
  <si>
    <t>210040008</t>
  </si>
  <si>
    <t>0054</t>
  </si>
  <si>
    <t>2100400080088</t>
  </si>
  <si>
    <t>0088</t>
  </si>
  <si>
    <t>2100400090105</t>
  </si>
  <si>
    <t>210040009</t>
  </si>
  <si>
    <t>0105</t>
  </si>
  <si>
    <t>2100400090139</t>
  </si>
  <si>
    <t>0139</t>
  </si>
  <si>
    <t>2100400090143</t>
  </si>
  <si>
    <t>0143</t>
  </si>
  <si>
    <t>2100400090158</t>
  </si>
  <si>
    <t>0158</t>
  </si>
  <si>
    <t>2100400090162</t>
  </si>
  <si>
    <t>0162</t>
  </si>
  <si>
    <t>2100400090340</t>
  </si>
  <si>
    <t>0340</t>
  </si>
  <si>
    <t>2100500010028</t>
  </si>
  <si>
    <t>210050001</t>
  </si>
  <si>
    <t>0028</t>
  </si>
  <si>
    <t>2100600010010</t>
  </si>
  <si>
    <t>210060001</t>
  </si>
  <si>
    <t>0010</t>
  </si>
  <si>
    <t>210060001003A</t>
  </si>
  <si>
    <t>003A</t>
  </si>
  <si>
    <t>2100600010044</t>
  </si>
  <si>
    <t>0044</t>
  </si>
  <si>
    <t>2100600010059</t>
  </si>
  <si>
    <t>0059</t>
  </si>
  <si>
    <t>2100600050063</t>
  </si>
  <si>
    <t>210060005</t>
  </si>
  <si>
    <t>0063</t>
  </si>
  <si>
    <t>2100700010037</t>
  </si>
  <si>
    <t>210070001</t>
  </si>
  <si>
    <t>0037</t>
  </si>
  <si>
    <t>2100700010041</t>
  </si>
  <si>
    <t>0041</t>
  </si>
  <si>
    <t>2100700010056</t>
  </si>
  <si>
    <t>0056</t>
  </si>
  <si>
    <t>2100700010060</t>
  </si>
  <si>
    <t>0060</t>
  </si>
  <si>
    <t>2100900010046</t>
  </si>
  <si>
    <t>210090001</t>
  </si>
  <si>
    <t>0046</t>
  </si>
  <si>
    <t>2100900010050</t>
  </si>
  <si>
    <t>0050</t>
  </si>
  <si>
    <t>2100900010065</t>
  </si>
  <si>
    <t>0065</t>
  </si>
  <si>
    <t>210090001007A</t>
  </si>
  <si>
    <t>007A</t>
  </si>
  <si>
    <t>2100900010084</t>
  </si>
  <si>
    <t>0084</t>
  </si>
  <si>
    <t>2101000010028</t>
  </si>
  <si>
    <t>210100001</t>
  </si>
  <si>
    <t>2101000010032</t>
  </si>
  <si>
    <t>0032</t>
  </si>
  <si>
    <t>2101000010102</t>
  </si>
  <si>
    <t>0102</t>
  </si>
  <si>
    <t>2101000010117</t>
  </si>
  <si>
    <t>0117</t>
  </si>
  <si>
    <t>2101000010121</t>
  </si>
  <si>
    <t>0121</t>
  </si>
  <si>
    <t>2101000010140</t>
  </si>
  <si>
    <t>0140</t>
  </si>
  <si>
    <t>2101000010155</t>
  </si>
  <si>
    <t>0155</t>
  </si>
  <si>
    <t>210100001016A</t>
  </si>
  <si>
    <t>016A</t>
  </si>
  <si>
    <t>2101000010174</t>
  </si>
  <si>
    <t>0174</t>
  </si>
  <si>
    <t>2101100010025</t>
  </si>
  <si>
    <t>210110001</t>
  </si>
  <si>
    <t>0025</t>
  </si>
  <si>
    <t>210110001003A</t>
  </si>
  <si>
    <t>2101200010037</t>
  </si>
  <si>
    <t>210120001</t>
  </si>
  <si>
    <t>2101200010041</t>
  </si>
  <si>
    <t>2101200010056</t>
  </si>
  <si>
    <t>2101300010049</t>
  </si>
  <si>
    <t>210130001</t>
  </si>
  <si>
    <t>0049</t>
  </si>
  <si>
    <t>2101300010053</t>
  </si>
  <si>
    <t>0053</t>
  </si>
  <si>
    <t>2101300010072</t>
  </si>
  <si>
    <t>0072</t>
  </si>
  <si>
    <t>2101300010087</t>
  </si>
  <si>
    <t>0087</t>
  </si>
  <si>
    <t>2101300010091</t>
  </si>
  <si>
    <t>0091</t>
  </si>
  <si>
    <t>2101400010031</t>
  </si>
  <si>
    <t>210140001</t>
  </si>
  <si>
    <t>0031</t>
  </si>
  <si>
    <t>2101500010113</t>
  </si>
  <si>
    <t>210150001</t>
  </si>
  <si>
    <t>0113</t>
  </si>
  <si>
    <t>2101500010128</t>
  </si>
  <si>
    <t>0128</t>
  </si>
  <si>
    <t>2101500010132</t>
  </si>
  <si>
    <t>0132</t>
  </si>
  <si>
    <t>2101500010147</t>
  </si>
  <si>
    <t>0147</t>
  </si>
  <si>
    <t>2101500010151</t>
  </si>
  <si>
    <t>0151</t>
  </si>
  <si>
    <t>2101500010166</t>
  </si>
  <si>
    <t>0166</t>
  </si>
  <si>
    <t>2101500010185</t>
  </si>
  <si>
    <t>0185</t>
  </si>
  <si>
    <t>210150001019A</t>
  </si>
  <si>
    <t>019A</t>
  </si>
  <si>
    <t>2101500010217</t>
  </si>
  <si>
    <t>0217</t>
  </si>
  <si>
    <t>2101500010221</t>
  </si>
  <si>
    <t>0221</t>
  </si>
  <si>
    <t>2101500010236</t>
  </si>
  <si>
    <t>0236</t>
  </si>
  <si>
    <t>2101500010240</t>
  </si>
  <si>
    <t>0240</t>
  </si>
  <si>
    <t>2101500010255</t>
  </si>
  <si>
    <t>0255</t>
  </si>
  <si>
    <t>210150001026A</t>
  </si>
  <si>
    <t>026A</t>
  </si>
  <si>
    <t>2101500010274</t>
  </si>
  <si>
    <t>0274</t>
  </si>
  <si>
    <t>2101500010289</t>
  </si>
  <si>
    <t>0289</t>
  </si>
  <si>
    <t>2101500010293</t>
  </si>
  <si>
    <t>0293</t>
  </si>
  <si>
    <t>2101500010306</t>
  </si>
  <si>
    <t>0306</t>
  </si>
  <si>
    <t>2101500010310</t>
  </si>
  <si>
    <t>0310</t>
  </si>
  <si>
    <t>210150001033A</t>
  </si>
  <si>
    <t>033A</t>
  </si>
  <si>
    <t>210150001040A</t>
  </si>
  <si>
    <t>040A</t>
  </si>
  <si>
    <t>2101500010414</t>
  </si>
  <si>
    <t>0414</t>
  </si>
  <si>
    <t>2101500010429</t>
  </si>
  <si>
    <t>0429</t>
  </si>
  <si>
    <t>2101500010433</t>
  </si>
  <si>
    <t>0433</t>
  </si>
  <si>
    <t>2101500010452</t>
  </si>
  <si>
    <t>0452</t>
  </si>
  <si>
    <t>2101500010467</t>
  </si>
  <si>
    <t>0467</t>
  </si>
  <si>
    <t>2101500010471</t>
  </si>
  <si>
    <t>0471</t>
  </si>
  <si>
    <t>2101500010486</t>
  </si>
  <si>
    <t>0486</t>
  </si>
  <si>
    <t>2101500040503</t>
  </si>
  <si>
    <t>210150004</t>
  </si>
  <si>
    <t>0503</t>
  </si>
  <si>
    <t>2101500310344</t>
  </si>
  <si>
    <t>210150031</t>
  </si>
  <si>
    <t>0344</t>
  </si>
  <si>
    <t>2101500310359</t>
  </si>
  <si>
    <t>0359</t>
  </si>
  <si>
    <t>2101500310382</t>
  </si>
  <si>
    <t>0382</t>
  </si>
  <si>
    <t>2101500310397</t>
  </si>
  <si>
    <t>0397</t>
  </si>
  <si>
    <t>2101500310490</t>
  </si>
  <si>
    <t>0490</t>
  </si>
  <si>
    <t>2101500680077</t>
  </si>
  <si>
    <t>210150068</t>
  </si>
  <si>
    <t>0077</t>
  </si>
  <si>
    <t>2101500680170</t>
  </si>
  <si>
    <t>0170</t>
  </si>
  <si>
    <t>2101600010040</t>
  </si>
  <si>
    <t>210160001</t>
  </si>
  <si>
    <t>0040</t>
  </si>
  <si>
    <t>2101600010074</t>
  </si>
  <si>
    <t>0074</t>
  </si>
  <si>
    <t>2101700010048</t>
  </si>
  <si>
    <t>210170001</t>
  </si>
  <si>
    <t>2101700010052</t>
  </si>
  <si>
    <t>2101700010067</t>
  </si>
  <si>
    <t>0067</t>
  </si>
  <si>
    <t>2101700010071</t>
  </si>
  <si>
    <t>0071</t>
  </si>
  <si>
    <t>2101700010090</t>
  </si>
  <si>
    <t>0090</t>
  </si>
  <si>
    <t>2101700040103</t>
  </si>
  <si>
    <t>210170004</t>
  </si>
  <si>
    <t>0103</t>
  </si>
  <si>
    <t>2101700080086</t>
  </si>
  <si>
    <t>210170008</t>
  </si>
  <si>
    <t>0086</t>
  </si>
  <si>
    <t>210180001005A</t>
  </si>
  <si>
    <t>210180001</t>
  </si>
  <si>
    <t>2101800010083</t>
  </si>
  <si>
    <t>0083</t>
  </si>
  <si>
    <t>2101800010098</t>
  </si>
  <si>
    <t>0098</t>
  </si>
  <si>
    <t>0076</t>
  </si>
  <si>
    <t>0108</t>
  </si>
  <si>
    <t>0216</t>
  </si>
  <si>
    <t>0235</t>
  </si>
  <si>
    <t>024A</t>
  </si>
  <si>
    <t>0288</t>
  </si>
  <si>
    <t>2101900010343</t>
  </si>
  <si>
    <t>210190001</t>
  </si>
  <si>
    <t>2101900010358</t>
  </si>
  <si>
    <t>2101900010362</t>
  </si>
  <si>
    <t>2101900010377</t>
  </si>
  <si>
    <t>2101900010381</t>
  </si>
  <si>
    <t>2101900010396</t>
  </si>
  <si>
    <t>2101900010409</t>
  </si>
  <si>
    <t>2101900010413</t>
  </si>
  <si>
    <t>0413</t>
  </si>
  <si>
    <t>2101900010428</t>
  </si>
  <si>
    <t>0428</t>
  </si>
  <si>
    <t>2101900010432</t>
  </si>
  <si>
    <t>0432</t>
  </si>
  <si>
    <t>2101900010447</t>
  </si>
  <si>
    <t>0447</t>
  </si>
  <si>
    <t>2101900010451</t>
  </si>
  <si>
    <t>0451</t>
  </si>
  <si>
    <t>2101900010466</t>
  </si>
  <si>
    <t>0466</t>
  </si>
  <si>
    <t>2101900010485</t>
  </si>
  <si>
    <t>0485</t>
  </si>
  <si>
    <t>2101900010574</t>
  </si>
  <si>
    <t>0574</t>
  </si>
  <si>
    <t>2101900010589</t>
  </si>
  <si>
    <t>0589</t>
  </si>
  <si>
    <t>2101900010593</t>
  </si>
  <si>
    <t>0593</t>
  </si>
  <si>
    <t>2101900010606</t>
  </si>
  <si>
    <t>0606</t>
  </si>
  <si>
    <t>2101900010610</t>
  </si>
  <si>
    <t>0610</t>
  </si>
  <si>
    <t>2101900010625</t>
  </si>
  <si>
    <t>0625</t>
  </si>
  <si>
    <t>210190001063A</t>
  </si>
  <si>
    <t>063A</t>
  </si>
  <si>
    <t>2101900010644</t>
  </si>
  <si>
    <t>0644</t>
  </si>
  <si>
    <t>2101900010659</t>
  </si>
  <si>
    <t>0659</t>
  </si>
  <si>
    <t>2101900010663</t>
  </si>
  <si>
    <t>0663</t>
  </si>
  <si>
    <t>2101900010678</t>
  </si>
  <si>
    <t>0678</t>
  </si>
  <si>
    <t>2101900010682</t>
  </si>
  <si>
    <t>0682</t>
  </si>
  <si>
    <t>210190065</t>
  </si>
  <si>
    <t>0697</t>
  </si>
  <si>
    <t>070A</t>
  </si>
  <si>
    <t>0714</t>
  </si>
  <si>
    <t>0729</t>
  </si>
  <si>
    <t>0733</t>
  </si>
  <si>
    <t>0748</t>
  </si>
  <si>
    <t>0771</t>
  </si>
  <si>
    <t>0786</t>
  </si>
  <si>
    <t>0790</t>
  </si>
  <si>
    <t>0803</t>
  </si>
  <si>
    <t>0818</t>
  </si>
  <si>
    <t>0841</t>
  </si>
  <si>
    <t>0856</t>
  </si>
  <si>
    <t>210190065017A</t>
  </si>
  <si>
    <t>2101900650220</t>
  </si>
  <si>
    <t>0220</t>
  </si>
  <si>
    <t>210190065049A</t>
  </si>
  <si>
    <t>049A</t>
  </si>
  <si>
    <t>2101900650502</t>
  </si>
  <si>
    <t>0502</t>
  </si>
  <si>
    <t>2101900650517</t>
  </si>
  <si>
    <t>0517</t>
  </si>
  <si>
    <t>2101900760521</t>
  </si>
  <si>
    <t>210190076</t>
  </si>
  <si>
    <t>0521</t>
  </si>
  <si>
    <t>2101900760536</t>
  </si>
  <si>
    <t>0536</t>
  </si>
  <si>
    <t>2101900760540</t>
  </si>
  <si>
    <t>0540</t>
  </si>
  <si>
    <t>2101900760822</t>
  </si>
  <si>
    <t>0822</t>
  </si>
  <si>
    <t>2101900760837</t>
  </si>
  <si>
    <t>0837</t>
  </si>
  <si>
    <t>2101900880860</t>
  </si>
  <si>
    <t>210190088</t>
  </si>
  <si>
    <t>0860</t>
  </si>
  <si>
    <t>2101900880875</t>
  </si>
  <si>
    <t>0875</t>
  </si>
  <si>
    <t>210190088088A</t>
  </si>
  <si>
    <t>088A</t>
  </si>
  <si>
    <t>2101902410038</t>
  </si>
  <si>
    <t>210190241</t>
  </si>
  <si>
    <t>0038</t>
  </si>
  <si>
    <t>2102000010039</t>
  </si>
  <si>
    <t>210200001</t>
  </si>
  <si>
    <t>0039</t>
  </si>
  <si>
    <t>2102000010043</t>
  </si>
  <si>
    <t>0043</t>
  </si>
  <si>
    <t>2102000010058</t>
  </si>
  <si>
    <t>0058</t>
  </si>
  <si>
    <t>2102000010062</t>
  </si>
  <si>
    <t>0062</t>
  </si>
  <si>
    <t>2102000010077</t>
  </si>
  <si>
    <t>2102200010052</t>
  </si>
  <si>
    <t>210220001</t>
  </si>
  <si>
    <t>2102200010103</t>
  </si>
  <si>
    <t>2102200030067</t>
  </si>
  <si>
    <t>210220003</t>
  </si>
  <si>
    <t>2102200030071</t>
  </si>
  <si>
    <t>2102200030086</t>
  </si>
  <si>
    <t>2102200030090</t>
  </si>
  <si>
    <t>2102200030118</t>
  </si>
  <si>
    <t>2102200030122</t>
  </si>
  <si>
    <t>2102200030137</t>
  </si>
  <si>
    <t>0137</t>
  </si>
  <si>
    <t>2102200040048</t>
  </si>
  <si>
    <t>210220004</t>
  </si>
  <si>
    <t>2102300010045</t>
  </si>
  <si>
    <t>210230001</t>
  </si>
  <si>
    <t>0045</t>
  </si>
  <si>
    <t>210230001005A</t>
  </si>
  <si>
    <t>2102300010064</t>
  </si>
  <si>
    <t>2102300010079</t>
  </si>
  <si>
    <t>0079</t>
  </si>
  <si>
    <t>2102400010042</t>
  </si>
  <si>
    <t>210240001</t>
  </si>
  <si>
    <t>0042</t>
  </si>
  <si>
    <t>2102400010057</t>
  </si>
  <si>
    <t>0057</t>
  </si>
  <si>
    <t>2102400010061</t>
  </si>
  <si>
    <t>0061</t>
  </si>
  <si>
    <t>2102400010076</t>
  </si>
  <si>
    <t>2102500010054</t>
  </si>
  <si>
    <t>210250001</t>
  </si>
  <si>
    <t>2102500010069</t>
  </si>
  <si>
    <t>0069</t>
  </si>
  <si>
    <t>2102500010073</t>
  </si>
  <si>
    <t>0073</t>
  </si>
  <si>
    <t>2102500010088</t>
  </si>
  <si>
    <t>2102500010092</t>
  </si>
  <si>
    <t>0092</t>
  </si>
  <si>
    <t>210260001009A</t>
  </si>
  <si>
    <t>210260001</t>
  </si>
  <si>
    <t>009A</t>
  </si>
  <si>
    <t>2102600010117</t>
  </si>
  <si>
    <t>2102600010121</t>
  </si>
  <si>
    <t>2102600010136</t>
  </si>
  <si>
    <t>0136</t>
  </si>
  <si>
    <t>2102600010140</t>
  </si>
  <si>
    <t>2102600010155</t>
  </si>
  <si>
    <t>2102600020174</t>
  </si>
  <si>
    <t>210260002</t>
  </si>
  <si>
    <t>2102600020189</t>
  </si>
  <si>
    <t>0189</t>
  </si>
  <si>
    <t>210260003016A</t>
  </si>
  <si>
    <t>210260003</t>
  </si>
  <si>
    <t>2102700010078</t>
  </si>
  <si>
    <t>210270001</t>
  </si>
  <si>
    <t>0078</t>
  </si>
  <si>
    <t>2102800010037</t>
  </si>
  <si>
    <t>210280001</t>
  </si>
  <si>
    <t>2102900010034</t>
  </si>
  <si>
    <t>210290001</t>
  </si>
  <si>
    <t>0034</t>
  </si>
  <si>
    <t>2102900010049</t>
  </si>
  <si>
    <t>2102900010053</t>
  </si>
  <si>
    <t>2102900010068</t>
  </si>
  <si>
    <t>0068</t>
  </si>
  <si>
    <t>2103000010035</t>
  </si>
  <si>
    <t>210300001</t>
  </si>
  <si>
    <t>0035</t>
  </si>
  <si>
    <t>2103100010066</t>
  </si>
  <si>
    <t>210310001</t>
  </si>
  <si>
    <t>0066</t>
  </si>
  <si>
    <t>2103100010070</t>
  </si>
  <si>
    <t>0070</t>
  </si>
  <si>
    <t>2103100010085</t>
  </si>
  <si>
    <t>0085</t>
  </si>
  <si>
    <t>210310001009A</t>
  </si>
  <si>
    <t>2103100010117</t>
  </si>
  <si>
    <t>2103100010121</t>
  </si>
  <si>
    <t>2103100010136</t>
  </si>
  <si>
    <t>2103100010140</t>
  </si>
  <si>
    <t>2103100010155</t>
  </si>
  <si>
    <t>210310001016A</t>
  </si>
  <si>
    <t>2103100010174</t>
  </si>
  <si>
    <t>2103200010044</t>
  </si>
  <si>
    <t>210320001</t>
  </si>
  <si>
    <t>2103300010037</t>
  </si>
  <si>
    <t>210330001</t>
  </si>
  <si>
    <t>2103400010053</t>
  </si>
  <si>
    <t>210340001</t>
  </si>
  <si>
    <t>2103400010068</t>
  </si>
  <si>
    <t>2103400010072</t>
  </si>
  <si>
    <t>2103400010123</t>
  </si>
  <si>
    <t>0123</t>
  </si>
  <si>
    <t>2103400010138</t>
  </si>
  <si>
    <t>0138</t>
  </si>
  <si>
    <t>2103400010142</t>
  </si>
  <si>
    <t>0142</t>
  </si>
  <si>
    <t>2103400010176</t>
  </si>
  <si>
    <t>0176</t>
  </si>
  <si>
    <t>2103400010180</t>
  </si>
  <si>
    <t>0180</t>
  </si>
  <si>
    <t>2103400010195</t>
  </si>
  <si>
    <t>0195</t>
  </si>
  <si>
    <t>2103400020087</t>
  </si>
  <si>
    <t>210340002</t>
  </si>
  <si>
    <t>2103400020091</t>
  </si>
  <si>
    <t>2103400020157</t>
  </si>
  <si>
    <t>0157</t>
  </si>
  <si>
    <t>2103400030119</t>
  </si>
  <si>
    <t>210340003</t>
  </si>
  <si>
    <t>0119</t>
  </si>
  <si>
    <t>2103400030161</t>
  </si>
  <si>
    <t>0161</t>
  </si>
  <si>
    <t>2103400030208</t>
  </si>
  <si>
    <t>0208</t>
  </si>
  <si>
    <t>2103400030212</t>
  </si>
  <si>
    <t>0212</t>
  </si>
  <si>
    <t>2103400030227</t>
  </si>
  <si>
    <t>0227</t>
  </si>
  <si>
    <t>2103400030231</t>
  </si>
  <si>
    <t>0231</t>
  </si>
  <si>
    <t>2103500010101</t>
  </si>
  <si>
    <t>210350001</t>
  </si>
  <si>
    <t>0101</t>
  </si>
  <si>
    <t>2103500010116</t>
  </si>
  <si>
    <t>0116</t>
  </si>
  <si>
    <t>210350001014A</t>
  </si>
  <si>
    <t>014A</t>
  </si>
  <si>
    <t>2103500010154</t>
  </si>
  <si>
    <t>0154</t>
  </si>
  <si>
    <t>2103500010169</t>
  </si>
  <si>
    <t>0169</t>
  </si>
  <si>
    <t>2103500010173</t>
  </si>
  <si>
    <t>0173</t>
  </si>
  <si>
    <t>2103500010205</t>
  </si>
  <si>
    <t>0205</t>
  </si>
  <si>
    <t>210350001021A</t>
  </si>
  <si>
    <t>021A</t>
  </si>
  <si>
    <t>2103500010224</t>
  </si>
  <si>
    <t>0224</t>
  </si>
  <si>
    <t>2103500010239</t>
  </si>
  <si>
    <t>0239</t>
  </si>
  <si>
    <t>2103500010243</t>
  </si>
  <si>
    <t>0243</t>
  </si>
  <si>
    <t>2103500010258</t>
  </si>
  <si>
    <t>0258</t>
  </si>
  <si>
    <t>2103500010277</t>
  </si>
  <si>
    <t>0277</t>
  </si>
  <si>
    <t>2103500010281</t>
  </si>
  <si>
    <t>0281</t>
  </si>
  <si>
    <t>2103500010296</t>
  </si>
  <si>
    <t>0296</t>
  </si>
  <si>
    <t>2103500010309</t>
  </si>
  <si>
    <t>0309</t>
  </si>
  <si>
    <t>2103500010313</t>
  </si>
  <si>
    <t>0313</t>
  </si>
  <si>
    <t>2103500010328</t>
  </si>
  <si>
    <t>0328</t>
  </si>
  <si>
    <t>2103500020084</t>
  </si>
  <si>
    <t>210350002</t>
  </si>
  <si>
    <t>2103500020099</t>
  </si>
  <si>
    <t>0099</t>
  </si>
  <si>
    <t>2103500020188</t>
  </si>
  <si>
    <t>0188</t>
  </si>
  <si>
    <t>2103500020192</t>
  </si>
  <si>
    <t>0192</t>
  </si>
  <si>
    <t>2103500020262</t>
  </si>
  <si>
    <t>0262</t>
  </si>
  <si>
    <t>2103600010058</t>
  </si>
  <si>
    <t>210360001</t>
  </si>
  <si>
    <t>2103600010077</t>
  </si>
  <si>
    <t>2103700010040</t>
  </si>
  <si>
    <t>210370001</t>
  </si>
  <si>
    <t>2103700010055</t>
  </si>
  <si>
    <t>0055</t>
  </si>
  <si>
    <t>2103800010048</t>
  </si>
  <si>
    <t>210380001</t>
  </si>
  <si>
    <t>2103800010052</t>
  </si>
  <si>
    <t>2103800010067</t>
  </si>
  <si>
    <t>2103800010071</t>
  </si>
  <si>
    <t>2103800010086</t>
  </si>
  <si>
    <t>2103800010090</t>
  </si>
  <si>
    <t>2103800010103</t>
  </si>
  <si>
    <t>2103900010030</t>
  </si>
  <si>
    <t>210390001</t>
  </si>
  <si>
    <t>0030</t>
  </si>
  <si>
    <t>2104000010046</t>
  </si>
  <si>
    <t>210400001</t>
  </si>
  <si>
    <t>2104000010050</t>
  </si>
  <si>
    <t>2104000010065</t>
  </si>
  <si>
    <t>210400001007A</t>
  </si>
  <si>
    <t>2104000020031</t>
  </si>
  <si>
    <t>210400002</t>
  </si>
  <si>
    <t>2104000020084</t>
  </si>
  <si>
    <t>2104100010062</t>
  </si>
  <si>
    <t>210410001</t>
  </si>
  <si>
    <t>2104100010109</t>
  </si>
  <si>
    <t>0109</t>
  </si>
  <si>
    <t>2104100010240</t>
  </si>
  <si>
    <t>2104100040325</t>
  </si>
  <si>
    <t>210410004</t>
  </si>
  <si>
    <t>0325</t>
  </si>
  <si>
    <t>2104100080096</t>
  </si>
  <si>
    <t>210410008</t>
  </si>
  <si>
    <t>0096</t>
  </si>
  <si>
    <t>2104100080132</t>
  </si>
  <si>
    <t>2104100080147</t>
  </si>
  <si>
    <t>2104100080151</t>
  </si>
  <si>
    <t>2104100080202</t>
  </si>
  <si>
    <t>0202</t>
  </si>
  <si>
    <t>2104100080217</t>
  </si>
  <si>
    <t>2104100080221</t>
  </si>
  <si>
    <t>2104100080236</t>
  </si>
  <si>
    <t>2104100120185</t>
  </si>
  <si>
    <t>210410012</t>
  </si>
  <si>
    <t>210410012019A</t>
  </si>
  <si>
    <t>210410012026A</t>
  </si>
  <si>
    <t>2104100120293</t>
  </si>
  <si>
    <t>2104100120397</t>
  </si>
  <si>
    <t>210410027033A</t>
  </si>
  <si>
    <t>210410027</t>
  </si>
  <si>
    <t>2104100270344</t>
  </si>
  <si>
    <t>2104100270359</t>
  </si>
  <si>
    <t>2104100270363</t>
  </si>
  <si>
    <t>0363</t>
  </si>
  <si>
    <t>2104100270378</t>
  </si>
  <si>
    <t>0378</t>
  </si>
  <si>
    <t>2104100270382</t>
  </si>
  <si>
    <t>210420001006A</t>
  </si>
  <si>
    <t>210420001</t>
  </si>
  <si>
    <t>006A</t>
  </si>
  <si>
    <t>2104200010074</t>
  </si>
  <si>
    <t>2104300010048</t>
  </si>
  <si>
    <t>210430001</t>
  </si>
  <si>
    <t>2104300010052</t>
  </si>
  <si>
    <t>2104300010067</t>
  </si>
  <si>
    <t>2104300010086</t>
  </si>
  <si>
    <t>2104300270071</t>
  </si>
  <si>
    <t>210430027</t>
  </si>
  <si>
    <t>210440001005A</t>
  </si>
  <si>
    <t>210440001</t>
  </si>
  <si>
    <t>2104400200115</t>
  </si>
  <si>
    <t>210440020</t>
  </si>
  <si>
    <t>0115</t>
  </si>
  <si>
    <t>210440020012A</t>
  </si>
  <si>
    <t>012A</t>
  </si>
  <si>
    <t>2104400310168</t>
  </si>
  <si>
    <t>210440031</t>
  </si>
  <si>
    <t>0168</t>
  </si>
  <si>
    <t>2104500010127</t>
  </si>
  <si>
    <t>210450001</t>
  </si>
  <si>
    <t>0127</t>
  </si>
  <si>
    <t>2104500010131</t>
  </si>
  <si>
    <t>2104500010146</t>
  </si>
  <si>
    <t>210450001017A</t>
  </si>
  <si>
    <t>2104500010184</t>
  </si>
  <si>
    <t>2104500010199</t>
  </si>
  <si>
    <t>2104500010201</t>
  </si>
  <si>
    <t>0201</t>
  </si>
  <si>
    <t>2104500010216</t>
  </si>
  <si>
    <t>2104500010220</t>
  </si>
  <si>
    <t>2104500010235</t>
  </si>
  <si>
    <t>210450001024A</t>
  </si>
  <si>
    <t>2104500010273</t>
  </si>
  <si>
    <t>2104500010288</t>
  </si>
  <si>
    <t>2104500010292</t>
  </si>
  <si>
    <t>2104500010305</t>
  </si>
  <si>
    <t>210450001031A</t>
  </si>
  <si>
    <t>2104500010324</t>
  </si>
  <si>
    <t>2104500170254</t>
  </si>
  <si>
    <t>210450017</t>
  </si>
  <si>
    <t>0254</t>
  </si>
  <si>
    <t>2104500170269</t>
  </si>
  <si>
    <t>210460001004A</t>
  </si>
  <si>
    <t>210460001</t>
  </si>
  <si>
    <t>004A</t>
  </si>
  <si>
    <t>2104600010054</t>
  </si>
  <si>
    <t>2104600010073</t>
  </si>
  <si>
    <t>2104600010088</t>
  </si>
  <si>
    <t>2104600010092</t>
  </si>
  <si>
    <t>2104600010105</t>
  </si>
  <si>
    <t>2104700010140</t>
  </si>
  <si>
    <t>210470001</t>
  </si>
  <si>
    <t>2104700010155</t>
  </si>
  <si>
    <t>210470001016A</t>
  </si>
  <si>
    <t>2104700010174</t>
  </si>
  <si>
    <t>2104700010189</t>
  </si>
  <si>
    <t>2104700010193</t>
  </si>
  <si>
    <t>0193</t>
  </si>
  <si>
    <t>2104700010206</t>
  </si>
  <si>
    <t>0206</t>
  </si>
  <si>
    <t>2104700010210</t>
  </si>
  <si>
    <t>0210</t>
  </si>
  <si>
    <t>2104700010259</t>
  </si>
  <si>
    <t>0259</t>
  </si>
  <si>
    <t>2104700010263</t>
  </si>
  <si>
    <t>0263</t>
  </si>
  <si>
    <t>2104700010278</t>
  </si>
  <si>
    <t>0278</t>
  </si>
  <si>
    <t>2104700010297</t>
  </si>
  <si>
    <t>0297</t>
  </si>
  <si>
    <t>2104700990136</t>
  </si>
  <si>
    <t>210470099</t>
  </si>
  <si>
    <t>2104700990225</t>
  </si>
  <si>
    <t>0225</t>
  </si>
  <si>
    <t>210470099023A</t>
  </si>
  <si>
    <t>023A</t>
  </si>
  <si>
    <t>2104700990282</t>
  </si>
  <si>
    <t>0282</t>
  </si>
  <si>
    <t>2104800010044</t>
  </si>
  <si>
    <t>210480001</t>
  </si>
  <si>
    <t>2104800010059</t>
  </si>
  <si>
    <t>2104800010063</t>
  </si>
  <si>
    <t>2104800010078</t>
  </si>
  <si>
    <t>210480001010A</t>
  </si>
  <si>
    <t>010A</t>
  </si>
  <si>
    <t>2104800010114</t>
  </si>
  <si>
    <t>0114</t>
  </si>
  <si>
    <t>2104800010129</t>
  </si>
  <si>
    <t>0129</t>
  </si>
  <si>
    <t>2104800010133</t>
  </si>
  <si>
    <t>0133</t>
  </si>
  <si>
    <t>2104800040186</t>
  </si>
  <si>
    <t>210480004</t>
  </si>
  <si>
    <t>0186</t>
  </si>
  <si>
    <t>2104800040190</t>
  </si>
  <si>
    <t>0190</t>
  </si>
  <si>
    <t>2104800050152</t>
  </si>
  <si>
    <t>210480005</t>
  </si>
  <si>
    <t>0152</t>
  </si>
  <si>
    <t>2104800060025</t>
  </si>
  <si>
    <t>210480006</t>
  </si>
  <si>
    <t>2104800060082</t>
  </si>
  <si>
    <t>0082</t>
  </si>
  <si>
    <t>2104800060097</t>
  </si>
  <si>
    <t>0097</t>
  </si>
  <si>
    <t>2104900010018</t>
  </si>
  <si>
    <t>210490001</t>
  </si>
  <si>
    <t>0018</t>
  </si>
  <si>
    <t>2104900010037</t>
  </si>
  <si>
    <t>2104900010041</t>
  </si>
  <si>
    <t>2104900010056</t>
  </si>
  <si>
    <t>2104900010060</t>
  </si>
  <si>
    <t>2105000010042</t>
  </si>
  <si>
    <t>210500001</t>
  </si>
  <si>
    <t>2105100010016</t>
  </si>
  <si>
    <t>210510001</t>
  </si>
  <si>
    <t>0016</t>
  </si>
  <si>
    <t>2105100010105</t>
  </si>
  <si>
    <t>210510003011A</t>
  </si>
  <si>
    <t>210510003</t>
  </si>
  <si>
    <t>011A</t>
  </si>
  <si>
    <t>2105100030143</t>
  </si>
  <si>
    <t>2105100030158</t>
  </si>
  <si>
    <t>2105100030196</t>
  </si>
  <si>
    <t>2105100030209</t>
  </si>
  <si>
    <t>2105100030213</t>
  </si>
  <si>
    <t>2105100030228</t>
  </si>
  <si>
    <t>2105100030232</t>
  </si>
  <si>
    <t>2105100030247</t>
  </si>
  <si>
    <t>2105100030251</t>
  </si>
  <si>
    <t>2105100030266</t>
  </si>
  <si>
    <t>2105100030270</t>
  </si>
  <si>
    <t>2105100030285</t>
  </si>
  <si>
    <t>2105100120162</t>
  </si>
  <si>
    <t>210510012</t>
  </si>
  <si>
    <t>2105100120177</t>
  </si>
  <si>
    <t>2105100120181</t>
  </si>
  <si>
    <t>210510012029A</t>
  </si>
  <si>
    <t>2105100120302</t>
  </si>
  <si>
    <t>2105200010032</t>
  </si>
  <si>
    <t>210520001</t>
  </si>
  <si>
    <t>2105200010047</t>
  </si>
  <si>
    <t>0047</t>
  </si>
  <si>
    <t>2105200010051</t>
  </si>
  <si>
    <t>0051</t>
  </si>
  <si>
    <t>2105300010190</t>
  </si>
  <si>
    <t>210530001</t>
  </si>
  <si>
    <t>2105300010218</t>
  </si>
  <si>
    <t>0218</t>
  </si>
  <si>
    <t>2105300010222</t>
  </si>
  <si>
    <t>0222</t>
  </si>
  <si>
    <t>2105300010256</t>
  </si>
  <si>
    <t>0256</t>
  </si>
  <si>
    <t>2105300010260</t>
  </si>
  <si>
    <t>0260</t>
  </si>
  <si>
    <t>2105300010275</t>
  </si>
  <si>
    <t>0275</t>
  </si>
  <si>
    <t>210530001028A</t>
  </si>
  <si>
    <t>028A</t>
  </si>
  <si>
    <t>2105300010294</t>
  </si>
  <si>
    <t>0294</t>
  </si>
  <si>
    <t>2105300010307</t>
  </si>
  <si>
    <t>0307</t>
  </si>
  <si>
    <t>2105300010311</t>
  </si>
  <si>
    <t>0311</t>
  </si>
  <si>
    <t>2105300010330</t>
  </si>
  <si>
    <t>0330</t>
  </si>
  <si>
    <t>2105300010345</t>
  </si>
  <si>
    <t>0345</t>
  </si>
  <si>
    <t>210530001035A</t>
  </si>
  <si>
    <t>035A</t>
  </si>
  <si>
    <t>2105300010379</t>
  </si>
  <si>
    <t>0379</t>
  </si>
  <si>
    <t>2105300010383</t>
  </si>
  <si>
    <t>0383</t>
  </si>
  <si>
    <t>2105300010398</t>
  </si>
  <si>
    <t>0398</t>
  </si>
  <si>
    <t>2105300010400</t>
  </si>
  <si>
    <t>0400</t>
  </si>
  <si>
    <t>2105300010415</t>
  </si>
  <si>
    <t>0415</t>
  </si>
  <si>
    <t>210530001042A</t>
  </si>
  <si>
    <t>042A</t>
  </si>
  <si>
    <t>2105300010453</t>
  </si>
  <si>
    <t>0453</t>
  </si>
  <si>
    <t>2105300010504</t>
  </si>
  <si>
    <t>0504</t>
  </si>
  <si>
    <t>2105300010519</t>
  </si>
  <si>
    <t>0519</t>
  </si>
  <si>
    <t>2105300280010</t>
  </si>
  <si>
    <t>210530028</t>
  </si>
  <si>
    <t>2105300280152</t>
  </si>
  <si>
    <t>2105300920468</t>
  </si>
  <si>
    <t>210530092</t>
  </si>
  <si>
    <t>0468</t>
  </si>
  <si>
    <t>2105300920472</t>
  </si>
  <si>
    <t>0472</t>
  </si>
  <si>
    <t>2105300920487</t>
  </si>
  <si>
    <t>0487</t>
  </si>
  <si>
    <t>2105300920491</t>
  </si>
  <si>
    <t>0491</t>
  </si>
  <si>
    <t>2105400010060</t>
  </si>
  <si>
    <t>210540001</t>
  </si>
  <si>
    <t>2105400010075</t>
  </si>
  <si>
    <t>0075</t>
  </si>
  <si>
    <t>210540001008A</t>
  </si>
  <si>
    <t>008A</t>
  </si>
  <si>
    <t>2105400010094</t>
  </si>
  <si>
    <t>0094</t>
  </si>
  <si>
    <t>2105400010107</t>
  </si>
  <si>
    <t>0107</t>
  </si>
  <si>
    <t>2105400010111</t>
  </si>
  <si>
    <t>0111</t>
  </si>
  <si>
    <t>2105400020145</t>
  </si>
  <si>
    <t>210540002</t>
  </si>
  <si>
    <t>0145</t>
  </si>
  <si>
    <t>210540002015A</t>
  </si>
  <si>
    <t>015A</t>
  </si>
  <si>
    <t>2105400040022</t>
  </si>
  <si>
    <t>210540004</t>
  </si>
  <si>
    <t>0022</t>
  </si>
  <si>
    <t>2105400040183</t>
  </si>
  <si>
    <t>0183</t>
  </si>
  <si>
    <t>2105400050126</t>
  </si>
  <si>
    <t>210540005</t>
  </si>
  <si>
    <t>0126</t>
  </si>
  <si>
    <t>2105400050130</t>
  </si>
  <si>
    <t>0130</t>
  </si>
  <si>
    <t>2105500010049</t>
  </si>
  <si>
    <t>210550001</t>
  </si>
  <si>
    <t>2105500010053</t>
  </si>
  <si>
    <t>2105500010068</t>
  </si>
  <si>
    <t>2105500010072</t>
  </si>
  <si>
    <t>2105600010031</t>
  </si>
  <si>
    <t>210560001</t>
  </si>
  <si>
    <t>2105700010039</t>
  </si>
  <si>
    <t>210570001</t>
  </si>
  <si>
    <t>2105700010043</t>
  </si>
  <si>
    <t>2105800010040</t>
  </si>
  <si>
    <t>210580001</t>
  </si>
  <si>
    <t>2105800010055</t>
  </si>
  <si>
    <t>210580001006A</t>
  </si>
  <si>
    <t>2105800010106</t>
  </si>
  <si>
    <t>0106</t>
  </si>
  <si>
    <t>210580001013A</t>
  </si>
  <si>
    <t>013A</t>
  </si>
  <si>
    <t>2105800070089</t>
  </si>
  <si>
    <t>210580007</t>
  </si>
  <si>
    <t>0089</t>
  </si>
  <si>
    <t>2105800070093</t>
  </si>
  <si>
    <t>0093</t>
  </si>
  <si>
    <t>2105800070110</t>
  </si>
  <si>
    <t>0110</t>
  </si>
  <si>
    <t>2105800070125</t>
  </si>
  <si>
    <t>0125</t>
  </si>
  <si>
    <t>2105900010067</t>
  </si>
  <si>
    <t>210590001</t>
  </si>
  <si>
    <t>2105900010071</t>
  </si>
  <si>
    <t>2105900010086</t>
  </si>
  <si>
    <t>2105900010090</t>
  </si>
  <si>
    <t>2106000010015</t>
  </si>
  <si>
    <t>210600001</t>
  </si>
  <si>
    <t>0015</t>
  </si>
  <si>
    <t>2106000010034</t>
  </si>
  <si>
    <t>2106000010049</t>
  </si>
  <si>
    <t>2106100010031</t>
  </si>
  <si>
    <t>210610001</t>
  </si>
  <si>
    <t>2106200010024</t>
  </si>
  <si>
    <t>210620001</t>
  </si>
  <si>
    <t>0024</t>
  </si>
  <si>
    <t>2106200010043</t>
  </si>
  <si>
    <t>2106300010074</t>
  </si>
  <si>
    <t>210630001</t>
  </si>
  <si>
    <t>2106300010089</t>
  </si>
  <si>
    <t>2106300010093</t>
  </si>
  <si>
    <t>2106300010106</t>
  </si>
  <si>
    <t>2106300010110</t>
  </si>
  <si>
    <t>2106300010125</t>
  </si>
  <si>
    <t>210630001013A</t>
  </si>
  <si>
    <t>2106300010144</t>
  </si>
  <si>
    <t>0144</t>
  </si>
  <si>
    <t>2106300010159</t>
  </si>
  <si>
    <t>0159</t>
  </si>
  <si>
    <t>2106300010163</t>
  </si>
  <si>
    <t>0163</t>
  </si>
  <si>
    <t>2106300010178</t>
  </si>
  <si>
    <t>0178</t>
  </si>
  <si>
    <t>2106300010182</t>
  </si>
  <si>
    <t>0182</t>
  </si>
  <si>
    <t>2106300010197</t>
  </si>
  <si>
    <t>0197</t>
  </si>
  <si>
    <t>210630001020A</t>
  </si>
  <si>
    <t>020A</t>
  </si>
  <si>
    <t>2106400010067</t>
  </si>
  <si>
    <t>210640001</t>
  </si>
  <si>
    <t>2106400010071</t>
  </si>
  <si>
    <t>2106400010086</t>
  </si>
  <si>
    <t>2106400010090</t>
  </si>
  <si>
    <t>2106400010103</t>
  </si>
  <si>
    <t>2106400010118</t>
  </si>
  <si>
    <t>2106500010064</t>
  </si>
  <si>
    <t>210650001</t>
  </si>
  <si>
    <t>2106500010079</t>
  </si>
  <si>
    <t>2106500010083</t>
  </si>
  <si>
    <t>2106500010098</t>
  </si>
  <si>
    <t>2106500030134</t>
  </si>
  <si>
    <t>210650003</t>
  </si>
  <si>
    <t>0134</t>
  </si>
  <si>
    <t>2106500030149</t>
  </si>
  <si>
    <t>0149</t>
  </si>
  <si>
    <t>2106500060100</t>
  </si>
  <si>
    <t>210650006</t>
  </si>
  <si>
    <t>0100</t>
  </si>
  <si>
    <t>2106500060115</t>
  </si>
  <si>
    <t>2106500070026</t>
  </si>
  <si>
    <t>210650007</t>
  </si>
  <si>
    <t>0026</t>
  </si>
  <si>
    <t>210650007012A</t>
  </si>
  <si>
    <t>2106500070153</t>
  </si>
  <si>
    <t>0153</t>
  </si>
  <si>
    <t>2106500070168</t>
  </si>
  <si>
    <t>2106600010042</t>
  </si>
  <si>
    <t>210660001</t>
  </si>
  <si>
    <t>2106600010057</t>
  </si>
  <si>
    <t>2106600010061</t>
  </si>
  <si>
    <t>2106600010076</t>
  </si>
  <si>
    <t>2106600010080</t>
  </si>
  <si>
    <t>0080</t>
  </si>
  <si>
    <t>2106600010095</t>
  </si>
  <si>
    <t>0095</t>
  </si>
  <si>
    <t>2106700010092</t>
  </si>
  <si>
    <t>210670001</t>
  </si>
  <si>
    <t>2106700010105</t>
  </si>
  <si>
    <t>210670001011A</t>
  </si>
  <si>
    <t>2106700010124</t>
  </si>
  <si>
    <t>0124</t>
  </si>
  <si>
    <t>2106700010139</t>
  </si>
  <si>
    <t>2106700010143</t>
  </si>
  <si>
    <t>2106700010158</t>
  </si>
  <si>
    <t>2106700010162</t>
  </si>
  <si>
    <t>2106700010177</t>
  </si>
  <si>
    <t>2106700010181</t>
  </si>
  <si>
    <t>2106800010028</t>
  </si>
  <si>
    <t>210680001</t>
  </si>
  <si>
    <t>2106900010097</t>
  </si>
  <si>
    <t>210690001</t>
  </si>
  <si>
    <t>210690001010A</t>
  </si>
  <si>
    <t>2106900010114</t>
  </si>
  <si>
    <t>2106900010133</t>
  </si>
  <si>
    <t>2106900010148</t>
  </si>
  <si>
    <t>0148</t>
  </si>
  <si>
    <t>2106900030025</t>
  </si>
  <si>
    <t>210690003</t>
  </si>
  <si>
    <t>2106900250129</t>
  </si>
  <si>
    <t>210690025</t>
  </si>
  <si>
    <t>2107000010045</t>
  </si>
  <si>
    <t>210700001</t>
  </si>
  <si>
    <t>210700001005A</t>
  </si>
  <si>
    <t>2107000010064</t>
  </si>
  <si>
    <t>2107000010079</t>
  </si>
  <si>
    <t>2107000010083</t>
  </si>
  <si>
    <t>2107100010019</t>
  </si>
  <si>
    <t>210710001</t>
  </si>
  <si>
    <t>0019</t>
  </si>
  <si>
    <t>2107100010023</t>
  </si>
  <si>
    <t>2107100010038</t>
  </si>
  <si>
    <t>2107100010042</t>
  </si>
  <si>
    <t>2107100010108</t>
  </si>
  <si>
    <t>2107100010112</t>
  </si>
  <si>
    <t>0112</t>
  </si>
  <si>
    <t>2107100010127</t>
  </si>
  <si>
    <t>2107100010131</t>
  </si>
  <si>
    <t>2107100010165</t>
  </si>
  <si>
    <t>210710001017A</t>
  </si>
  <si>
    <t>2107100010184</t>
  </si>
  <si>
    <t>2107100010199</t>
  </si>
  <si>
    <t>2107100010201</t>
  </si>
  <si>
    <t>2107100010216</t>
  </si>
  <si>
    <t>2107100010220</t>
  </si>
  <si>
    <t>2107100010235</t>
  </si>
  <si>
    <t>210710001024A</t>
  </si>
  <si>
    <t>2107100010254</t>
  </si>
  <si>
    <t>2107100010269</t>
  </si>
  <si>
    <t>2107100010273</t>
  </si>
  <si>
    <t>2107100010288</t>
  </si>
  <si>
    <t>210710001031A</t>
  </si>
  <si>
    <t>2107100010324</t>
  </si>
  <si>
    <t>2107100010339</t>
  </si>
  <si>
    <t>2107100010343</t>
  </si>
  <si>
    <t>2107100010358</t>
  </si>
  <si>
    <t>2107100010362</t>
  </si>
  <si>
    <t>2107100010377</t>
  </si>
  <si>
    <t>2107100010381</t>
  </si>
  <si>
    <t>2107100010447</t>
  </si>
  <si>
    <t>2107100010451</t>
  </si>
  <si>
    <t>2107100010466</t>
  </si>
  <si>
    <t>2107100010470</t>
  </si>
  <si>
    <t>0470</t>
  </si>
  <si>
    <t>2107100010485</t>
  </si>
  <si>
    <t>210710001049A</t>
  </si>
  <si>
    <t>2107100010502</t>
  </si>
  <si>
    <t>2107100010517</t>
  </si>
  <si>
    <t>2107100010521</t>
  </si>
  <si>
    <t>2107100010536</t>
  </si>
  <si>
    <t>2107100080409</t>
  </si>
  <si>
    <t>210710008</t>
  </si>
  <si>
    <t>2107100090413</t>
  </si>
  <si>
    <t>210710009</t>
  </si>
  <si>
    <t>2107100270292</t>
  </si>
  <si>
    <t>210710027</t>
  </si>
  <si>
    <t>2107100270305</t>
  </si>
  <si>
    <t>2107100270396</t>
  </si>
  <si>
    <t>2107100380540</t>
  </si>
  <si>
    <t>210710038</t>
  </si>
  <si>
    <t>2107200010035</t>
  </si>
  <si>
    <t>210720001</t>
  </si>
  <si>
    <t>2107200010069</t>
  </si>
  <si>
    <t>2107200010073</t>
  </si>
  <si>
    <t>2107200010088</t>
  </si>
  <si>
    <t>2107300010070</t>
  </si>
  <si>
    <t>210730001</t>
  </si>
  <si>
    <t>2107300010085</t>
  </si>
  <si>
    <t>210730001009A</t>
  </si>
  <si>
    <t>2107300010121</t>
  </si>
  <si>
    <t>2107300110102</t>
  </si>
  <si>
    <t>210730011</t>
  </si>
  <si>
    <t>2107400010044</t>
  </si>
  <si>
    <t>210740001</t>
  </si>
  <si>
    <t>2107400010059</t>
  </si>
  <si>
    <t>2107400010063</t>
  </si>
  <si>
    <t>210740001010A</t>
  </si>
  <si>
    <t>2107400010114</t>
  </si>
  <si>
    <t>2107400010129</t>
  </si>
  <si>
    <t>2107400010133</t>
  </si>
  <si>
    <t>2107400010148</t>
  </si>
  <si>
    <t>2107400010152</t>
  </si>
  <si>
    <t>2107400010256</t>
  </si>
  <si>
    <t>2107400010275</t>
  </si>
  <si>
    <t>2107400010294</t>
  </si>
  <si>
    <t>2107400020186</t>
  </si>
  <si>
    <t>210740002</t>
  </si>
  <si>
    <t>2107400040307</t>
  </si>
  <si>
    <t>210740004</t>
  </si>
  <si>
    <t>2107400130241</t>
  </si>
  <si>
    <t>210740013</t>
  </si>
  <si>
    <t>0241</t>
  </si>
  <si>
    <t>210740024003A</t>
  </si>
  <si>
    <t>210740024</t>
  </si>
  <si>
    <t>2107400290025</t>
  </si>
  <si>
    <t>210740029</t>
  </si>
  <si>
    <t>2107400290167</t>
  </si>
  <si>
    <t>0167</t>
  </si>
  <si>
    <t>2107400290171</t>
  </si>
  <si>
    <t>0171</t>
  </si>
  <si>
    <t>2107400290190</t>
  </si>
  <si>
    <t>2107400290203</t>
  </si>
  <si>
    <t>0203</t>
  </si>
  <si>
    <t>2107400290237</t>
  </si>
  <si>
    <t>0237</t>
  </si>
  <si>
    <t>2107400290260</t>
  </si>
  <si>
    <t>210740029028A</t>
  </si>
  <si>
    <t>2107400950311</t>
  </si>
  <si>
    <t>210740095</t>
  </si>
  <si>
    <t>2107400950326</t>
  </si>
  <si>
    <t>0326</t>
  </si>
  <si>
    <t>2107400950330</t>
  </si>
  <si>
    <t>2107400950345</t>
  </si>
  <si>
    <t>210740095035A</t>
  </si>
  <si>
    <t>2107400950364</t>
  </si>
  <si>
    <t>0364</t>
  </si>
  <si>
    <t>2107400950379</t>
  </si>
  <si>
    <t>2107400950383</t>
  </si>
  <si>
    <t>2107401150398</t>
  </si>
  <si>
    <t>210740115</t>
  </si>
  <si>
    <t>2107401150400</t>
  </si>
  <si>
    <t>2107401150415</t>
  </si>
  <si>
    <t>2107500010041</t>
  </si>
  <si>
    <t>210750001</t>
  </si>
  <si>
    <t>2107500010056</t>
  </si>
  <si>
    <t>2107500010060</t>
  </si>
  <si>
    <t>2107600010068</t>
  </si>
  <si>
    <t>210760001</t>
  </si>
  <si>
    <t>2107600010087</t>
  </si>
  <si>
    <t>2107700010031</t>
  </si>
  <si>
    <t>210770001</t>
  </si>
  <si>
    <t>2107800010024</t>
  </si>
  <si>
    <t>210780001</t>
  </si>
  <si>
    <t>2107900010036</t>
  </si>
  <si>
    <t>210790001</t>
  </si>
  <si>
    <t>0036</t>
  </si>
  <si>
    <t>2107900010040</t>
  </si>
  <si>
    <t>2108000010022</t>
  </si>
  <si>
    <t>210800001</t>
  </si>
  <si>
    <t>2108100010091</t>
  </si>
  <si>
    <t>210810001</t>
  </si>
  <si>
    <t>2108100010104</t>
  </si>
  <si>
    <t>0104</t>
  </si>
  <si>
    <t>2108100010119</t>
  </si>
  <si>
    <t>2108100010123</t>
  </si>
  <si>
    <t>2108200010046</t>
  </si>
  <si>
    <t>210820001</t>
  </si>
  <si>
    <t>2108300010077</t>
  </si>
  <si>
    <t>210830001</t>
  </si>
  <si>
    <t>2108400010036</t>
  </si>
  <si>
    <t>210840001</t>
  </si>
  <si>
    <t>2108500010014</t>
  </si>
  <si>
    <t>210850001</t>
  </si>
  <si>
    <t>2108500010029</t>
  </si>
  <si>
    <t>2108500010052</t>
  </si>
  <si>
    <t>2108500010211</t>
  </si>
  <si>
    <t>0211</t>
  </si>
  <si>
    <t>2108500010226</t>
  </si>
  <si>
    <t>2108500010245</t>
  </si>
  <si>
    <t>0245</t>
  </si>
  <si>
    <t>210850001025A</t>
  </si>
  <si>
    <t>025A</t>
  </si>
  <si>
    <t>2108500010264</t>
  </si>
  <si>
    <t>2108500010279</t>
  </si>
  <si>
    <t>0279</t>
  </si>
  <si>
    <t>2108500010298</t>
  </si>
  <si>
    <t>2108500010300</t>
  </si>
  <si>
    <t>2108500010349</t>
  </si>
  <si>
    <t>2108500010419</t>
  </si>
  <si>
    <t>2108500010423</t>
  </si>
  <si>
    <t>2108500010438</t>
  </si>
  <si>
    <t>2108500010442</t>
  </si>
  <si>
    <t>2108500010457</t>
  </si>
  <si>
    <t>2108500010512</t>
  </si>
  <si>
    <t>2108500010584</t>
  </si>
  <si>
    <t>0584</t>
  </si>
  <si>
    <t>2108500010599</t>
  </si>
  <si>
    <t>2108500010601</t>
  </si>
  <si>
    <t>2108500080122</t>
  </si>
  <si>
    <t>210850008</t>
  </si>
  <si>
    <t>2108500080334</t>
  </si>
  <si>
    <t>0334</t>
  </si>
  <si>
    <t>2108500150033</t>
  </si>
  <si>
    <t>210850015</t>
  </si>
  <si>
    <t>2108500150118</t>
  </si>
  <si>
    <t>2108500160372</t>
  </si>
  <si>
    <t>210850016</t>
  </si>
  <si>
    <t>0372</t>
  </si>
  <si>
    <t>2108500160391</t>
  </si>
  <si>
    <t>0391</t>
  </si>
  <si>
    <t>2108500160461</t>
  </si>
  <si>
    <t>2108500160476</t>
  </si>
  <si>
    <t>2108500220550</t>
  </si>
  <si>
    <t>210850022</t>
  </si>
  <si>
    <t>2108500280368</t>
  </si>
  <si>
    <t>210850028</t>
  </si>
  <si>
    <t>2108500280480</t>
  </si>
  <si>
    <t>2108500280495</t>
  </si>
  <si>
    <t>2108500330565</t>
  </si>
  <si>
    <t>210850033</t>
  </si>
  <si>
    <t>210850033057A</t>
  </si>
  <si>
    <t>057A</t>
  </si>
  <si>
    <t>210860001005A</t>
  </si>
  <si>
    <t>210860001</t>
  </si>
  <si>
    <t>2108700010095</t>
  </si>
  <si>
    <t>210870001</t>
  </si>
  <si>
    <t>2108700010108</t>
  </si>
  <si>
    <t>2108700010112</t>
  </si>
  <si>
    <t>2108700010127</t>
  </si>
  <si>
    <t>2108700010131</t>
  </si>
  <si>
    <t>2108700010146</t>
  </si>
  <si>
    <t>2108700010150</t>
  </si>
  <si>
    <t>2108700010165</t>
  </si>
  <si>
    <t>210880001004A</t>
  </si>
  <si>
    <t>210880001</t>
  </si>
  <si>
    <t>2108900010051</t>
  </si>
  <si>
    <t>210890001</t>
  </si>
  <si>
    <t>2108900010066</t>
  </si>
  <si>
    <t>2108900010070</t>
  </si>
  <si>
    <t>2108900040085</t>
  </si>
  <si>
    <t>210890004</t>
  </si>
  <si>
    <t>210890004009A</t>
  </si>
  <si>
    <t>2109000010118</t>
  </si>
  <si>
    <t>2109000010122</t>
  </si>
  <si>
    <t>2109000010156</t>
  </si>
  <si>
    <t>0156</t>
  </si>
  <si>
    <t>2109000050048</t>
  </si>
  <si>
    <t>210900005</t>
  </si>
  <si>
    <t>2109000050067</t>
  </si>
  <si>
    <t>2109000050071</t>
  </si>
  <si>
    <t>2109000050137</t>
  </si>
  <si>
    <t>2109000050141</t>
  </si>
  <si>
    <t>2109000050160</t>
  </si>
  <si>
    <t>0160</t>
  </si>
  <si>
    <t>2109200010076</t>
  </si>
  <si>
    <t>210920001</t>
  </si>
  <si>
    <t>2109200010080</t>
  </si>
  <si>
    <t>2109300010054</t>
  </si>
  <si>
    <t>210930001</t>
  </si>
  <si>
    <t>2109400010085</t>
  </si>
  <si>
    <t>210940001</t>
  </si>
  <si>
    <t>210940001009A</t>
  </si>
  <si>
    <t>2109400010102</t>
  </si>
  <si>
    <t>2109400010117</t>
  </si>
  <si>
    <t>2109400010121</t>
  </si>
  <si>
    <t>2109400010136</t>
  </si>
  <si>
    <t>2109400010140</t>
  </si>
  <si>
    <t>2109400010155</t>
  </si>
  <si>
    <t>210940001016A</t>
  </si>
  <si>
    <t>2109400010174</t>
  </si>
  <si>
    <t>2109400010189</t>
  </si>
  <si>
    <t>2109400010193</t>
  </si>
  <si>
    <t>2109400010206</t>
  </si>
  <si>
    <t>2109400010210</t>
  </si>
  <si>
    <t>2109400010225</t>
  </si>
  <si>
    <t>2109500010025</t>
  </si>
  <si>
    <t>210950001</t>
  </si>
  <si>
    <t>2109600010037</t>
  </si>
  <si>
    <t>210960001</t>
  </si>
  <si>
    <t>2109600010041</t>
  </si>
  <si>
    <t>2109700010053</t>
  </si>
  <si>
    <t>210970001</t>
  </si>
  <si>
    <t>2109700010072</t>
  </si>
  <si>
    <t>2109800010031</t>
  </si>
  <si>
    <t>210980001</t>
  </si>
  <si>
    <t>2109800010050</t>
  </si>
  <si>
    <t>2109800010065</t>
  </si>
  <si>
    <t>2109900010128</t>
  </si>
  <si>
    <t>210990001</t>
  </si>
  <si>
    <t>2109900010132</t>
  </si>
  <si>
    <t>2109900010147</t>
  </si>
  <si>
    <t>2109900010151</t>
  </si>
  <si>
    <t>2109900130081</t>
  </si>
  <si>
    <t>210990013</t>
  </si>
  <si>
    <t>0081</t>
  </si>
  <si>
    <t>2109900130096</t>
  </si>
  <si>
    <t>2109900130109</t>
  </si>
  <si>
    <t>2109900130113</t>
  </si>
  <si>
    <t>2110000010027</t>
  </si>
  <si>
    <t>211000001</t>
  </si>
  <si>
    <t>0027</t>
  </si>
  <si>
    <t>2110000010031</t>
  </si>
  <si>
    <t>2110000010046</t>
  </si>
  <si>
    <t>2110100010039</t>
  </si>
  <si>
    <t>211010001</t>
  </si>
  <si>
    <t>2110100010043</t>
  </si>
  <si>
    <t>2110200010036</t>
  </si>
  <si>
    <t>211020001</t>
  </si>
  <si>
    <t>2110200010040</t>
  </si>
  <si>
    <t>2110200010055</t>
  </si>
  <si>
    <t>211020001006A</t>
  </si>
  <si>
    <t>2110200010074</t>
  </si>
  <si>
    <t>2110200010089</t>
  </si>
  <si>
    <t>2110200010106</t>
  </si>
  <si>
    <t>2110300010090</t>
  </si>
  <si>
    <t>211030001</t>
  </si>
  <si>
    <t>2110300010103</t>
  </si>
  <si>
    <t>2110300010118</t>
  </si>
  <si>
    <t>2110300030071</t>
  </si>
  <si>
    <t>211030003</t>
  </si>
  <si>
    <t>2110300030086</t>
  </si>
  <si>
    <t>2110400010115</t>
  </si>
  <si>
    <t>211040001</t>
  </si>
  <si>
    <t>211040001012A</t>
  </si>
  <si>
    <t>2110400010134</t>
  </si>
  <si>
    <t>2110400010149</t>
  </si>
  <si>
    <t>2110400010153</t>
  </si>
  <si>
    <t>2110400010168</t>
  </si>
  <si>
    <t>2110400010187</t>
  </si>
  <si>
    <t>0187</t>
  </si>
  <si>
    <t>2110400010191</t>
  </si>
  <si>
    <t>0191</t>
  </si>
  <si>
    <t>2110400010204</t>
  </si>
  <si>
    <t>0204</t>
  </si>
  <si>
    <t>2110400010219</t>
  </si>
  <si>
    <t>0219</t>
  </si>
  <si>
    <t>2110400010223</t>
  </si>
  <si>
    <t>0223</t>
  </si>
  <si>
    <t>2110400110172</t>
  </si>
  <si>
    <t>211040011</t>
  </si>
  <si>
    <t>0172</t>
  </si>
  <si>
    <t>2110400190083</t>
  </si>
  <si>
    <t>211040019</t>
  </si>
  <si>
    <t>2110400190098</t>
  </si>
  <si>
    <t>2110400190100</t>
  </si>
  <si>
    <t>2110500010042</t>
  </si>
  <si>
    <t>211050001</t>
  </si>
  <si>
    <t>2110600010069</t>
  </si>
  <si>
    <t>211060001</t>
  </si>
  <si>
    <t>2110600010073</t>
  </si>
  <si>
    <t>2110600010124</t>
  </si>
  <si>
    <t>2110600010158</t>
  </si>
  <si>
    <t>2110600030139</t>
  </si>
  <si>
    <t>211060003</t>
  </si>
  <si>
    <t>2110600030143</t>
  </si>
  <si>
    <t>2110600030162</t>
  </si>
  <si>
    <t>2110600060088</t>
  </si>
  <si>
    <t>211060006</t>
  </si>
  <si>
    <t>2110600080105</t>
  </si>
  <si>
    <t>211060008</t>
  </si>
  <si>
    <t>211060008011A</t>
  </si>
  <si>
    <t>2110600420016</t>
  </si>
  <si>
    <t>211060042</t>
  </si>
  <si>
    <t>2110600420035</t>
  </si>
  <si>
    <t>2110600420177</t>
  </si>
  <si>
    <t>2110600420181</t>
  </si>
  <si>
    <t>2110600420196</t>
  </si>
  <si>
    <t>2110600420209</t>
  </si>
  <si>
    <t>2110600420213</t>
  </si>
  <si>
    <t>2110600420228</t>
  </si>
  <si>
    <t>2110600420232</t>
  </si>
  <si>
    <t>2110600420247</t>
  </si>
  <si>
    <t>2110600420251</t>
  </si>
  <si>
    <t>2110600420266</t>
  </si>
  <si>
    <t>2110600420270</t>
  </si>
  <si>
    <t>2110600420285</t>
  </si>
  <si>
    <t>211060042029A</t>
  </si>
  <si>
    <t>2110600420302</t>
  </si>
  <si>
    <t>2110600420317</t>
  </si>
  <si>
    <t>2110600420321</t>
  </si>
  <si>
    <t>2110600420336</t>
  </si>
  <si>
    <t>2110600420340</t>
  </si>
  <si>
    <t>2110600420355</t>
  </si>
  <si>
    <t>2110700010047</t>
  </si>
  <si>
    <t>211070001</t>
  </si>
  <si>
    <t>2110700010051</t>
  </si>
  <si>
    <t>2110700010066</t>
  </si>
  <si>
    <t>2110800010010</t>
  </si>
  <si>
    <t>211080001</t>
  </si>
  <si>
    <t>211080001003A</t>
  </si>
  <si>
    <t>2110800010044</t>
  </si>
  <si>
    <t>2110800010059</t>
  </si>
  <si>
    <t>2110800010063</t>
  </si>
  <si>
    <t>2110800010078</t>
  </si>
  <si>
    <t>2110800010082</t>
  </si>
  <si>
    <t>2110800010097</t>
  </si>
  <si>
    <t>2110800010148</t>
  </si>
  <si>
    <t>2110800010152</t>
  </si>
  <si>
    <t>2110800010167</t>
  </si>
  <si>
    <t>2110800010171</t>
  </si>
  <si>
    <t>2110800010186</t>
  </si>
  <si>
    <t>2110800010190</t>
  </si>
  <si>
    <t>2110800010203</t>
  </si>
  <si>
    <t>2110800010218</t>
  </si>
  <si>
    <t>2110900010018</t>
  </si>
  <si>
    <t>211090001</t>
  </si>
  <si>
    <t>2110900010056</t>
  </si>
  <si>
    <t>2110900010060</t>
  </si>
  <si>
    <t>211090001008A</t>
  </si>
  <si>
    <t>2110900010094</t>
  </si>
  <si>
    <t>2110900140075</t>
  </si>
  <si>
    <t>211090014</t>
  </si>
  <si>
    <t>2111000010220</t>
  </si>
  <si>
    <t>211100001</t>
  </si>
  <si>
    <t>2111000010235</t>
  </si>
  <si>
    <t>211100001024A</t>
  </si>
  <si>
    <t>2111000010254</t>
  </si>
  <si>
    <t>2111000020019</t>
  </si>
  <si>
    <t>211100002</t>
  </si>
  <si>
    <t>2111000040146</t>
  </si>
  <si>
    <t>211100004</t>
  </si>
  <si>
    <t>2111000040305</t>
  </si>
  <si>
    <t>2111000040409</t>
  </si>
  <si>
    <t>2111000040413</t>
  </si>
  <si>
    <t>2111000040428</t>
  </si>
  <si>
    <t>2111000040447</t>
  </si>
  <si>
    <t>211100004049A</t>
  </si>
  <si>
    <t>2111000040502</t>
  </si>
  <si>
    <t>2111000050165</t>
  </si>
  <si>
    <t>211100005</t>
  </si>
  <si>
    <t>211100005017A</t>
  </si>
  <si>
    <t>211100005031A</t>
  </si>
  <si>
    <t>2111000050339</t>
  </si>
  <si>
    <t>2111000050343</t>
  </si>
  <si>
    <t>2111000050358</t>
  </si>
  <si>
    <t>2111000050432</t>
  </si>
  <si>
    <t>2111000050470</t>
  </si>
  <si>
    <t>2111000110517</t>
  </si>
  <si>
    <t>211100011</t>
  </si>
  <si>
    <t>2111000110521</t>
  </si>
  <si>
    <t>2111000110536</t>
  </si>
  <si>
    <t>2111000130362</t>
  </si>
  <si>
    <t>211100013</t>
  </si>
  <si>
    <t>2111000130377</t>
  </si>
  <si>
    <t>2111000130381</t>
  </si>
  <si>
    <t>2111000130396</t>
  </si>
  <si>
    <t>2111000230127</t>
  </si>
  <si>
    <t>211100023</t>
  </si>
  <si>
    <t>2111000230131</t>
  </si>
  <si>
    <t>2111000230269</t>
  </si>
  <si>
    <t>2111000230273</t>
  </si>
  <si>
    <t>2111000230288</t>
  </si>
  <si>
    <t>2111000230292</t>
  </si>
  <si>
    <t>2111000230485</t>
  </si>
  <si>
    <t>2111100010088</t>
  </si>
  <si>
    <t>211110001</t>
  </si>
  <si>
    <t>2111100190105</t>
  </si>
  <si>
    <t>211110019</t>
  </si>
  <si>
    <t>211110019011A</t>
  </si>
  <si>
    <t>2111200010051</t>
  </si>
  <si>
    <t>211120001</t>
  </si>
  <si>
    <t>2111200010066</t>
  </si>
  <si>
    <t>2111200010070</t>
  </si>
  <si>
    <t>2111200010085</t>
  </si>
  <si>
    <t>211120001009A</t>
  </si>
  <si>
    <t>2111300010063</t>
  </si>
  <si>
    <t>211130001</t>
  </si>
  <si>
    <t>2111300010078</t>
  </si>
  <si>
    <t>2111400010126</t>
  </si>
  <si>
    <t>2111400010130</t>
  </si>
  <si>
    <t>2111400010198</t>
  </si>
  <si>
    <t>0198</t>
  </si>
  <si>
    <t>2111400010338</t>
  </si>
  <si>
    <t>0338</t>
  </si>
  <si>
    <t>2111400010380</t>
  </si>
  <si>
    <t>0380</t>
  </si>
  <si>
    <t>2111400010395</t>
  </si>
  <si>
    <t>0395</t>
  </si>
  <si>
    <t>2111400010408</t>
  </si>
  <si>
    <t>0408</t>
  </si>
  <si>
    <t>2111400010412</t>
  </si>
  <si>
    <t>0412</t>
  </si>
  <si>
    <t>2111400010431</t>
  </si>
  <si>
    <t>0431</t>
  </si>
  <si>
    <t>2111400010446</t>
  </si>
  <si>
    <t>0446</t>
  </si>
  <si>
    <t>2111400010450</t>
  </si>
  <si>
    <t>0450</t>
  </si>
  <si>
    <t>2111400010499</t>
  </si>
  <si>
    <t>0499</t>
  </si>
  <si>
    <t>2111400010501</t>
  </si>
  <si>
    <t>0501</t>
  </si>
  <si>
    <t>2111400010516</t>
  </si>
  <si>
    <t>0516</t>
  </si>
  <si>
    <t>2111400010520</t>
  </si>
  <si>
    <t>0520</t>
  </si>
  <si>
    <t>211140001054A</t>
  </si>
  <si>
    <t>054A</t>
  </si>
  <si>
    <t>2111400010588</t>
  </si>
  <si>
    <t>0588</t>
  </si>
  <si>
    <t>2111400010624</t>
  </si>
  <si>
    <t>0624</t>
  </si>
  <si>
    <t>2111400010728</t>
  </si>
  <si>
    <t>0728</t>
  </si>
  <si>
    <t>2111400010751</t>
  </si>
  <si>
    <t>0751</t>
  </si>
  <si>
    <t>2111400010766</t>
  </si>
  <si>
    <t>0766</t>
  </si>
  <si>
    <t>2111400010785</t>
  </si>
  <si>
    <t>0785</t>
  </si>
  <si>
    <t>211140001079A</t>
  </si>
  <si>
    <t>079A</t>
  </si>
  <si>
    <t>2111400010802</t>
  </si>
  <si>
    <t>0802</t>
  </si>
  <si>
    <t>2111400010836</t>
  </si>
  <si>
    <t>0836</t>
  </si>
  <si>
    <t>2111400011105</t>
  </si>
  <si>
    <t>1105</t>
  </si>
  <si>
    <t>2111400011177</t>
  </si>
  <si>
    <t>1177</t>
  </si>
  <si>
    <t>2111400011389</t>
  </si>
  <si>
    <t>1389</t>
  </si>
  <si>
    <t>2111400011425</t>
  </si>
  <si>
    <t>1425</t>
  </si>
  <si>
    <t>211140001150A</t>
  </si>
  <si>
    <t>150A</t>
  </si>
  <si>
    <t>2111400011533</t>
  </si>
  <si>
    <t>1533</t>
  </si>
  <si>
    <t>2111400011548</t>
  </si>
  <si>
    <t>1548</t>
  </si>
  <si>
    <t>2111400011552</t>
  </si>
  <si>
    <t>1552</t>
  </si>
  <si>
    <t>2111400011567</t>
  </si>
  <si>
    <t>1567</t>
  </si>
  <si>
    <t>2111400011571</t>
  </si>
  <si>
    <t>1571</t>
  </si>
  <si>
    <t>2111400011603</t>
  </si>
  <si>
    <t>1603</t>
  </si>
  <si>
    <t>2111400011641</t>
  </si>
  <si>
    <t>1641</t>
  </si>
  <si>
    <t>2111400011675</t>
  </si>
  <si>
    <t>1675</t>
  </si>
  <si>
    <t>2111400011711</t>
  </si>
  <si>
    <t>1711</t>
  </si>
  <si>
    <t>2111400011764</t>
  </si>
  <si>
    <t>1764</t>
  </si>
  <si>
    <t>2111400011904</t>
  </si>
  <si>
    <t>1904</t>
  </si>
  <si>
    <t>2111400011923</t>
  </si>
  <si>
    <t>1923</t>
  </si>
  <si>
    <t>2111400011938</t>
  </si>
  <si>
    <t>1938</t>
  </si>
  <si>
    <t>2111400011942</t>
  </si>
  <si>
    <t>1942</t>
  </si>
  <si>
    <t>2111400011957</t>
  </si>
  <si>
    <t>1957</t>
  </si>
  <si>
    <t>2111400011961</t>
  </si>
  <si>
    <t>1961</t>
  </si>
  <si>
    <t>2111400011976</t>
  </si>
  <si>
    <t>1976</t>
  </si>
  <si>
    <t>2111400011980</t>
  </si>
  <si>
    <t>1980</t>
  </si>
  <si>
    <t>2111400011995</t>
  </si>
  <si>
    <t>1995</t>
  </si>
  <si>
    <t>2111400012029</t>
  </si>
  <si>
    <t>2029</t>
  </si>
  <si>
    <t>2111400012033</t>
  </si>
  <si>
    <t>2033</t>
  </si>
  <si>
    <t>2111400012048</t>
  </si>
  <si>
    <t>2048</t>
  </si>
  <si>
    <t>2111400012052</t>
  </si>
  <si>
    <t>2052</t>
  </si>
  <si>
    <t>2111400012067</t>
  </si>
  <si>
    <t>2067</t>
  </si>
  <si>
    <t>2111400012071</t>
  </si>
  <si>
    <t>2071</t>
  </si>
  <si>
    <t>2111400012086</t>
  </si>
  <si>
    <t>2086</t>
  </si>
  <si>
    <t>2111400012090</t>
  </si>
  <si>
    <t>2090</t>
  </si>
  <si>
    <t>2111400012103</t>
  </si>
  <si>
    <t>2103</t>
  </si>
  <si>
    <t>2111400012118</t>
  </si>
  <si>
    <t>2118</t>
  </si>
  <si>
    <t>2111400012141</t>
  </si>
  <si>
    <t>2141</t>
  </si>
  <si>
    <t>2111400012156</t>
  </si>
  <si>
    <t>2156</t>
  </si>
  <si>
    <t>2111400012194</t>
  </si>
  <si>
    <t>2194</t>
  </si>
  <si>
    <t>2111400012207</t>
  </si>
  <si>
    <t>2207</t>
  </si>
  <si>
    <t>2111400012211</t>
  </si>
  <si>
    <t>2211</t>
  </si>
  <si>
    <t>2111400012226</t>
  </si>
  <si>
    <t>2226</t>
  </si>
  <si>
    <t>2111400012230</t>
  </si>
  <si>
    <t>2230</t>
  </si>
  <si>
    <t>2111400012245</t>
  </si>
  <si>
    <t>2245</t>
  </si>
  <si>
    <t>211140001225A</t>
  </si>
  <si>
    <t>225A</t>
  </si>
  <si>
    <t>2111400012264</t>
  </si>
  <si>
    <t>2264</t>
  </si>
  <si>
    <t>2111400012279</t>
  </si>
  <si>
    <t>2279</t>
  </si>
  <si>
    <t>2111400012283</t>
  </si>
  <si>
    <t>2283</t>
  </si>
  <si>
    <t>2111400012298</t>
  </si>
  <si>
    <t>2298</t>
  </si>
  <si>
    <t>211140001232A</t>
  </si>
  <si>
    <t>232A</t>
  </si>
  <si>
    <t>2111400012334</t>
  </si>
  <si>
    <t>2334</t>
  </si>
  <si>
    <t>2111400012349</t>
  </si>
  <si>
    <t>2349</t>
  </si>
  <si>
    <t>2111400012353</t>
  </si>
  <si>
    <t>2353</t>
  </si>
  <si>
    <t>2111400012368</t>
  </si>
  <si>
    <t>2368</t>
  </si>
  <si>
    <t>2111400012372</t>
  </si>
  <si>
    <t>2372</t>
  </si>
  <si>
    <t>2111400012387</t>
  </si>
  <si>
    <t>2387</t>
  </si>
  <si>
    <t>2111400012404</t>
  </si>
  <si>
    <t>2404</t>
  </si>
  <si>
    <t>2111400012419</t>
  </si>
  <si>
    <t>2419</t>
  </si>
  <si>
    <t>2111400012423</t>
  </si>
  <si>
    <t>2423</t>
  </si>
  <si>
    <t>2111400012438</t>
  </si>
  <si>
    <t>2438</t>
  </si>
  <si>
    <t>2111400012442</t>
  </si>
  <si>
    <t>2442</t>
  </si>
  <si>
    <t>2111400012495</t>
  </si>
  <si>
    <t>2495</t>
  </si>
  <si>
    <t>2111400012508</t>
  </si>
  <si>
    <t>2508</t>
  </si>
  <si>
    <t>2111400012546</t>
  </si>
  <si>
    <t>2546</t>
  </si>
  <si>
    <t>2111400012550</t>
  </si>
  <si>
    <t>2550</t>
  </si>
  <si>
    <t>2111400012565</t>
  </si>
  <si>
    <t>2565</t>
  </si>
  <si>
    <t>211140001257A</t>
  </si>
  <si>
    <t>257A</t>
  </si>
  <si>
    <t>2111400012584</t>
  </si>
  <si>
    <t>2584</t>
  </si>
  <si>
    <t>2111400012601</t>
  </si>
  <si>
    <t>2601</t>
  </si>
  <si>
    <t>2111400012620</t>
  </si>
  <si>
    <t>2620</t>
  </si>
  <si>
    <t>2111400012635</t>
  </si>
  <si>
    <t>2635</t>
  </si>
  <si>
    <t>211140001264A</t>
  </si>
  <si>
    <t>264A</t>
  </si>
  <si>
    <t>2111400012654</t>
  </si>
  <si>
    <t>2654</t>
  </si>
  <si>
    <t>2111400012669</t>
  </si>
  <si>
    <t>2669</t>
  </si>
  <si>
    <t>2111400012673</t>
  </si>
  <si>
    <t>2673</t>
  </si>
  <si>
    <t>2111400012688</t>
  </si>
  <si>
    <t>2688</t>
  </si>
  <si>
    <t>2111400012705</t>
  </si>
  <si>
    <t>2705</t>
  </si>
  <si>
    <t>2111400012762</t>
  </si>
  <si>
    <t>2762</t>
  </si>
  <si>
    <t>2111400012777</t>
  </si>
  <si>
    <t>2777</t>
  </si>
  <si>
    <t>2111400012781</t>
  </si>
  <si>
    <t>2781</t>
  </si>
  <si>
    <t>2111400012809</t>
  </si>
  <si>
    <t>2809</t>
  </si>
  <si>
    <t>2111400012828</t>
  </si>
  <si>
    <t>2828</t>
  </si>
  <si>
    <t>2111400012832</t>
  </si>
  <si>
    <t>2832</t>
  </si>
  <si>
    <t>2111400012847</t>
  </si>
  <si>
    <t>2847</t>
  </si>
  <si>
    <t>2111400012851</t>
  </si>
  <si>
    <t>2851</t>
  </si>
  <si>
    <t>2111400012866</t>
  </si>
  <si>
    <t>2866</t>
  </si>
  <si>
    <t>2111400012870</t>
  </si>
  <si>
    <t>2870</t>
  </si>
  <si>
    <t>211140001289A</t>
  </si>
  <si>
    <t>289A</t>
  </si>
  <si>
    <t>2111400012902</t>
  </si>
  <si>
    <t>2902</t>
  </si>
  <si>
    <t>2111400012917</t>
  </si>
  <si>
    <t>2917</t>
  </si>
  <si>
    <t>2111400013050</t>
  </si>
  <si>
    <t>3050</t>
  </si>
  <si>
    <t>2111400013065</t>
  </si>
  <si>
    <t>3065</t>
  </si>
  <si>
    <t>2111400013101</t>
  </si>
  <si>
    <t>3101</t>
  </si>
  <si>
    <t>2111400013116</t>
  </si>
  <si>
    <t>3116</t>
  </si>
  <si>
    <t>2111400013120</t>
  </si>
  <si>
    <t>3120</t>
  </si>
  <si>
    <t>2111400013135</t>
  </si>
  <si>
    <t>3135</t>
  </si>
  <si>
    <t>211140001314A</t>
  </si>
  <si>
    <t>314A</t>
  </si>
  <si>
    <t>2111400013154</t>
  </si>
  <si>
    <t>3154</t>
  </si>
  <si>
    <t>2111400013192</t>
  </si>
  <si>
    <t>3192</t>
  </si>
  <si>
    <t>2111400013224</t>
  </si>
  <si>
    <t>3224</t>
  </si>
  <si>
    <t>2111400013296</t>
  </si>
  <si>
    <t>3296</t>
  </si>
  <si>
    <t>2111400013309</t>
  </si>
  <si>
    <t>3309</t>
  </si>
  <si>
    <t>2111400013313</t>
  </si>
  <si>
    <t>3313</t>
  </si>
  <si>
    <t>2111400013328</t>
  </si>
  <si>
    <t>3328</t>
  </si>
  <si>
    <t>2111400013332</t>
  </si>
  <si>
    <t>3332</t>
  </si>
  <si>
    <t>2111400013351</t>
  </si>
  <si>
    <t>3351</t>
  </si>
  <si>
    <t>2111400013366</t>
  </si>
  <si>
    <t>3366</t>
  </si>
  <si>
    <t>2111400013370</t>
  </si>
  <si>
    <t>3370</t>
  </si>
  <si>
    <t>2111400013385</t>
  </si>
  <si>
    <t>3385</t>
  </si>
  <si>
    <t>211140001339A</t>
  </si>
  <si>
    <t>339A</t>
  </si>
  <si>
    <t>2111400013417</t>
  </si>
  <si>
    <t>3417</t>
  </si>
  <si>
    <t>2111400013421</t>
  </si>
  <si>
    <t>3421</t>
  </si>
  <si>
    <t>2111400013436</t>
  </si>
  <si>
    <t>3436</t>
  </si>
  <si>
    <t>2111400013440</t>
  </si>
  <si>
    <t>3440</t>
  </si>
  <si>
    <t>2111400013455</t>
  </si>
  <si>
    <t>3455</t>
  </si>
  <si>
    <t>211140001346A</t>
  </si>
  <si>
    <t>346A</t>
  </si>
  <si>
    <t>2111400013474</t>
  </si>
  <si>
    <t>3474</t>
  </si>
  <si>
    <t>2111400013489</t>
  </si>
  <si>
    <t>3489</t>
  </si>
  <si>
    <t>2111400013493</t>
  </si>
  <si>
    <t>3493</t>
  </si>
  <si>
    <t>2111400013506</t>
  </si>
  <si>
    <t>3506</t>
  </si>
  <si>
    <t>2111400013510</t>
  </si>
  <si>
    <t>3510</t>
  </si>
  <si>
    <t>2111400013525</t>
  </si>
  <si>
    <t>3525</t>
  </si>
  <si>
    <t>211140001353A</t>
  </si>
  <si>
    <t>353A</t>
  </si>
  <si>
    <t>2111400013544</t>
  </si>
  <si>
    <t>3544</t>
  </si>
  <si>
    <t>2111400013578</t>
  </si>
  <si>
    <t>3578</t>
  </si>
  <si>
    <t>2111400013582</t>
  </si>
  <si>
    <t>3582</t>
  </si>
  <si>
    <t>2111400013597</t>
  </si>
  <si>
    <t>3597</t>
  </si>
  <si>
    <t>211140001360A</t>
  </si>
  <si>
    <t>360A</t>
  </si>
  <si>
    <t>2111400013614</t>
  </si>
  <si>
    <t>3614</t>
  </si>
  <si>
    <t>2111400013629</t>
  </si>
  <si>
    <t>3629</t>
  </si>
  <si>
    <t>2111400013633</t>
  </si>
  <si>
    <t>3633</t>
  </si>
  <si>
    <t>2111400013648</t>
  </si>
  <si>
    <t>3648</t>
  </si>
  <si>
    <t>2111400013667</t>
  </si>
  <si>
    <t>3667</t>
  </si>
  <si>
    <t>2111400013671</t>
  </si>
  <si>
    <t>3671</t>
  </si>
  <si>
    <t>2111400013686</t>
  </si>
  <si>
    <t>3686</t>
  </si>
  <si>
    <t>2111400013703</t>
  </si>
  <si>
    <t>3703</t>
  </si>
  <si>
    <t>2111400013718</t>
  </si>
  <si>
    <t>3718</t>
  </si>
  <si>
    <t>2111400013722</t>
  </si>
  <si>
    <t>3722</t>
  </si>
  <si>
    <t>2111400013737</t>
  </si>
  <si>
    <t>3737</t>
  </si>
  <si>
    <t>2111400013760</t>
  </si>
  <si>
    <t>3760</t>
  </si>
  <si>
    <t>2111400013775</t>
  </si>
  <si>
    <t>3775</t>
  </si>
  <si>
    <t>211140001378A</t>
  </si>
  <si>
    <t>378A</t>
  </si>
  <si>
    <t>2111400013826</t>
  </si>
  <si>
    <t>3826</t>
  </si>
  <si>
    <t>2111400013830</t>
  </si>
  <si>
    <t>3830</t>
  </si>
  <si>
    <t>2111400013845</t>
  </si>
  <si>
    <t>3845</t>
  </si>
  <si>
    <t>211140001385A</t>
  </si>
  <si>
    <t>385A</t>
  </si>
  <si>
    <t>2111400013864</t>
  </si>
  <si>
    <t>3864</t>
  </si>
  <si>
    <t>2111400013879</t>
  </si>
  <si>
    <t>3879</t>
  </si>
  <si>
    <t>2111400013883</t>
  </si>
  <si>
    <t>3883</t>
  </si>
  <si>
    <t>2111400013898</t>
  </si>
  <si>
    <t>3898</t>
  </si>
  <si>
    <t>2111400013900</t>
  </si>
  <si>
    <t>3900</t>
  </si>
  <si>
    <t>2111400013915</t>
  </si>
  <si>
    <t>3915</t>
  </si>
  <si>
    <t>2111400013934</t>
  </si>
  <si>
    <t>3934</t>
  </si>
  <si>
    <t>2111400013949</t>
  </si>
  <si>
    <t>3949</t>
  </si>
  <si>
    <t>2111400013953</t>
  </si>
  <si>
    <t>3953</t>
  </si>
  <si>
    <t>2111400013968</t>
  </si>
  <si>
    <t>3968</t>
  </si>
  <si>
    <t>2111400013972</t>
  </si>
  <si>
    <t>3972</t>
  </si>
  <si>
    <t>2111400013987</t>
  </si>
  <si>
    <t>3987</t>
  </si>
  <si>
    <t>2111400014025</t>
  </si>
  <si>
    <t>4025</t>
  </si>
  <si>
    <t>211140001403A</t>
  </si>
  <si>
    <t>403A</t>
  </si>
  <si>
    <t>2111400014044</t>
  </si>
  <si>
    <t>4044</t>
  </si>
  <si>
    <t>2111400014059</t>
  </si>
  <si>
    <t>4059</t>
  </si>
  <si>
    <t>2111400014063</t>
  </si>
  <si>
    <t>4063</t>
  </si>
  <si>
    <t>2111400014078</t>
  </si>
  <si>
    <t>4078</t>
  </si>
  <si>
    <t>2111400014082</t>
  </si>
  <si>
    <t>4082</t>
  </si>
  <si>
    <t>2111400014097</t>
  </si>
  <si>
    <t>4097</t>
  </si>
  <si>
    <t>211140001410A</t>
  </si>
  <si>
    <t>410A</t>
  </si>
  <si>
    <t>2111400014114</t>
  </si>
  <si>
    <t>4114</t>
  </si>
  <si>
    <t>2111400014129</t>
  </si>
  <si>
    <t>4129</t>
  </si>
  <si>
    <t>2111400014148</t>
  </si>
  <si>
    <t>4148</t>
  </si>
  <si>
    <t>2111400014152</t>
  </si>
  <si>
    <t>4152</t>
  </si>
  <si>
    <t>2111400014167</t>
  </si>
  <si>
    <t>4167</t>
  </si>
  <si>
    <t>2111400014171</t>
  </si>
  <si>
    <t>4171</t>
  </si>
  <si>
    <t>2111400014186</t>
  </si>
  <si>
    <t>4186</t>
  </si>
  <si>
    <t>2111400014190</t>
  </si>
  <si>
    <t>4190</t>
  </si>
  <si>
    <t>2111400014218</t>
  </si>
  <si>
    <t>4218</t>
  </si>
  <si>
    <t>2111400014222</t>
  </si>
  <si>
    <t>4222</t>
  </si>
  <si>
    <t>2111400014241</t>
  </si>
  <si>
    <t>4241</t>
  </si>
  <si>
    <t>2111400014256</t>
  </si>
  <si>
    <t>4256</t>
  </si>
  <si>
    <t>2111400014260</t>
  </si>
  <si>
    <t>4260</t>
  </si>
  <si>
    <t>2111400014275</t>
  </si>
  <si>
    <t>4275</t>
  </si>
  <si>
    <t>211140001428A</t>
  </si>
  <si>
    <t>428A</t>
  </si>
  <si>
    <t>2111400014294</t>
  </si>
  <si>
    <t>4294</t>
  </si>
  <si>
    <t>2111400014307</t>
  </si>
  <si>
    <t>4307</t>
  </si>
  <si>
    <t>2111400014311</t>
  </si>
  <si>
    <t>4311</t>
  </si>
  <si>
    <t>2111400014326</t>
  </si>
  <si>
    <t>4326</t>
  </si>
  <si>
    <t>2111400014330</t>
  </si>
  <si>
    <t>4330</t>
  </si>
  <si>
    <t>2111400014345</t>
  </si>
  <si>
    <t>4345</t>
  </si>
  <si>
    <t>211140001435A</t>
  </si>
  <si>
    <t>435A</t>
  </si>
  <si>
    <t>2111400014364</t>
  </si>
  <si>
    <t>4364</t>
  </si>
  <si>
    <t>2111400014379</t>
  </si>
  <si>
    <t>4379</t>
  </si>
  <si>
    <t>2111400014383</t>
  </si>
  <si>
    <t>4383</t>
  </si>
  <si>
    <t>2111400014400</t>
  </si>
  <si>
    <t>4400</t>
  </si>
  <si>
    <t>2111400014415</t>
  </si>
  <si>
    <t>4415</t>
  </si>
  <si>
    <t>211140001442A</t>
  </si>
  <si>
    <t>442A</t>
  </si>
  <si>
    <t>2111400014434</t>
  </si>
  <si>
    <t>4434</t>
  </si>
  <si>
    <t>2111400014449</t>
  </si>
  <si>
    <t>4449</t>
  </si>
  <si>
    <t>2111400014453</t>
  </si>
  <si>
    <t>4453</t>
  </si>
  <si>
    <t>2111400014468</t>
  </si>
  <si>
    <t>4468</t>
  </si>
  <si>
    <t>2111400014472</t>
  </si>
  <si>
    <t>4472</t>
  </si>
  <si>
    <t>2111400014491</t>
  </si>
  <si>
    <t>4491</t>
  </si>
  <si>
    <t>2111400014504</t>
  </si>
  <si>
    <t>4504</t>
  </si>
  <si>
    <t>2111400014519</t>
  </si>
  <si>
    <t>4519</t>
  </si>
  <si>
    <t>2111400014523</t>
  </si>
  <si>
    <t>4523</t>
  </si>
  <si>
    <t>2111400014538</t>
  </si>
  <si>
    <t>4538</t>
  </si>
  <si>
    <t>2111400014542</t>
  </si>
  <si>
    <t>4542</t>
  </si>
  <si>
    <t>2111400014557</t>
  </si>
  <si>
    <t>4557</t>
  </si>
  <si>
    <t>2111400014561</t>
  </si>
  <si>
    <t>4561</t>
  </si>
  <si>
    <t>2111400014576</t>
  </si>
  <si>
    <t>4576</t>
  </si>
  <si>
    <t>2111400014580</t>
  </si>
  <si>
    <t>4580</t>
  </si>
  <si>
    <t>2111400014608</t>
  </si>
  <si>
    <t>4608</t>
  </si>
  <si>
    <t>2111400014612</t>
  </si>
  <si>
    <t>4612</t>
  </si>
  <si>
    <t>2111400014631</t>
  </si>
  <si>
    <t>4631</t>
  </si>
  <si>
    <t>2111400014646</t>
  </si>
  <si>
    <t>4646</t>
  </si>
  <si>
    <t>2111400014650</t>
  </si>
  <si>
    <t>4650</t>
  </si>
  <si>
    <t>211140001467A</t>
  </si>
  <si>
    <t>467A</t>
  </si>
  <si>
    <t>2111400014684</t>
  </si>
  <si>
    <t>4684</t>
  </si>
  <si>
    <t>2111400014716</t>
  </si>
  <si>
    <t>4716</t>
  </si>
  <si>
    <t>2111400014720</t>
  </si>
  <si>
    <t>4720</t>
  </si>
  <si>
    <t>211140001474A</t>
  </si>
  <si>
    <t>474A</t>
  </si>
  <si>
    <t>2111400014754</t>
  </si>
  <si>
    <t>4754</t>
  </si>
  <si>
    <t>2111400014773</t>
  </si>
  <si>
    <t>4773</t>
  </si>
  <si>
    <t>2111400014788</t>
  </si>
  <si>
    <t>4788</t>
  </si>
  <si>
    <t>2111400014792</t>
  </si>
  <si>
    <t>4792</t>
  </si>
  <si>
    <t>2111400014805</t>
  </si>
  <si>
    <t>4805</t>
  </si>
  <si>
    <t>211140001481A</t>
  </si>
  <si>
    <t>481A</t>
  </si>
  <si>
    <t>2111400014824</t>
  </si>
  <si>
    <t>4824</t>
  </si>
  <si>
    <t>2111400014839</t>
  </si>
  <si>
    <t>4839</t>
  </si>
  <si>
    <t>2111400014843</t>
  </si>
  <si>
    <t>4843</t>
  </si>
  <si>
    <t>2111400014862</t>
  </si>
  <si>
    <t>4862</t>
  </si>
  <si>
    <t>2111400014881</t>
  </si>
  <si>
    <t>4881</t>
  </si>
  <si>
    <t>2111400014896</t>
  </si>
  <si>
    <t>4896</t>
  </si>
  <si>
    <t>2111400014909</t>
  </si>
  <si>
    <t>4909</t>
  </si>
  <si>
    <t>2111400014928</t>
  </si>
  <si>
    <t>4928</t>
  </si>
  <si>
    <t>2111400014932</t>
  </si>
  <si>
    <t>4932</t>
  </si>
  <si>
    <t>2111400014947</t>
  </si>
  <si>
    <t>4947</t>
  </si>
  <si>
    <t>2111400014951</t>
  </si>
  <si>
    <t>4951</t>
  </si>
  <si>
    <t>2111400014966</t>
  </si>
  <si>
    <t>4966</t>
  </si>
  <si>
    <t>2111400014970</t>
  </si>
  <si>
    <t>4970</t>
  </si>
  <si>
    <t>211140001499A</t>
  </si>
  <si>
    <t>499A</t>
  </si>
  <si>
    <t>2111400015004</t>
  </si>
  <si>
    <t>5004</t>
  </si>
  <si>
    <t>2111400015019</t>
  </si>
  <si>
    <t>5019</t>
  </si>
  <si>
    <t>2111400015023</t>
  </si>
  <si>
    <t>5023</t>
  </si>
  <si>
    <t>2111400015042</t>
  </si>
  <si>
    <t>5042</t>
  </si>
  <si>
    <t>2111400015061</t>
  </si>
  <si>
    <t>5061</t>
  </si>
  <si>
    <t>2111400015080</t>
  </si>
  <si>
    <t>5080</t>
  </si>
  <si>
    <t>2111400015095</t>
  </si>
  <si>
    <t>5095</t>
  </si>
  <si>
    <t>2111400015165</t>
  </si>
  <si>
    <t>5165</t>
  </si>
  <si>
    <t>2111400015184</t>
  </si>
  <si>
    <t>5184</t>
  </si>
  <si>
    <t>2111400015199</t>
  </si>
  <si>
    <t>5199</t>
  </si>
  <si>
    <t>2111400015201</t>
  </si>
  <si>
    <t>5201</t>
  </si>
  <si>
    <t>2111400015216</t>
  </si>
  <si>
    <t>5216</t>
  </si>
  <si>
    <t>2111400015235</t>
  </si>
  <si>
    <t>5235</t>
  </si>
  <si>
    <t>211140001524A</t>
  </si>
  <si>
    <t>524A</t>
  </si>
  <si>
    <t>2111400015269</t>
  </si>
  <si>
    <t>5269</t>
  </si>
  <si>
    <t>2111400015305</t>
  </si>
  <si>
    <t>5305</t>
  </si>
  <si>
    <t>211140001531A</t>
  </si>
  <si>
    <t>531A</t>
  </si>
  <si>
    <t>2111400015324</t>
  </si>
  <si>
    <t>5324</t>
  </si>
  <si>
    <t>2111400015339</t>
  </si>
  <si>
    <t>5339</t>
  </si>
  <si>
    <t>2111400015343</t>
  </si>
  <si>
    <t>5343</t>
  </si>
  <si>
    <t>2111400015362</t>
  </si>
  <si>
    <t>5362</t>
  </si>
  <si>
    <t>2111400015381</t>
  </si>
  <si>
    <t>5381</t>
  </si>
  <si>
    <t>2111400015396</t>
  </si>
  <si>
    <t>5396</t>
  </si>
  <si>
    <t>2111400015409</t>
  </si>
  <si>
    <t>5409</t>
  </si>
  <si>
    <t>2111400015413</t>
  </si>
  <si>
    <t>5413</t>
  </si>
  <si>
    <t>2111400015428</t>
  </si>
  <si>
    <t>5428</t>
  </si>
  <si>
    <t>2111400015432</t>
  </si>
  <si>
    <t>5432</t>
  </si>
  <si>
    <t>2111400015447</t>
  </si>
  <si>
    <t>5447</t>
  </si>
  <si>
    <t>2111400015451</t>
  </si>
  <si>
    <t>5451</t>
  </si>
  <si>
    <t>2111400015466</t>
  </si>
  <si>
    <t>5466</t>
  </si>
  <si>
    <t>2111400015470</t>
  </si>
  <si>
    <t>5470</t>
  </si>
  <si>
    <t>2111400015485</t>
  </si>
  <si>
    <t>5485</t>
  </si>
  <si>
    <t>211140001549A</t>
  </si>
  <si>
    <t>549A</t>
  </si>
  <si>
    <t>2111400015502</t>
  </si>
  <si>
    <t>5502</t>
  </si>
  <si>
    <t>2111400015517</t>
  </si>
  <si>
    <t>5517</t>
  </si>
  <si>
    <t>2111400015521</t>
  </si>
  <si>
    <t>5521</t>
  </si>
  <si>
    <t>2111400015536</t>
  </si>
  <si>
    <t>5536</t>
  </si>
  <si>
    <t>2111400015540</t>
  </si>
  <si>
    <t>5540</t>
  </si>
  <si>
    <t>2111400015555</t>
  </si>
  <si>
    <t>5555</t>
  </si>
  <si>
    <t>211140001556A</t>
  </si>
  <si>
    <t>556A</t>
  </si>
  <si>
    <t>2111400015574</t>
  </si>
  <si>
    <t>5574</t>
  </si>
  <si>
    <t>2111400015589</t>
  </si>
  <si>
    <t>5589</t>
  </si>
  <si>
    <t>2111400015593</t>
  </si>
  <si>
    <t>5593</t>
  </si>
  <si>
    <t>2111400015606</t>
  </si>
  <si>
    <t>5606</t>
  </si>
  <si>
    <t>2111400015610</t>
  </si>
  <si>
    <t>5610</t>
  </si>
  <si>
    <t>2111400015625</t>
  </si>
  <si>
    <t>5625</t>
  </si>
  <si>
    <t>2111400015663</t>
  </si>
  <si>
    <t>5663</t>
  </si>
  <si>
    <t>2111400015678</t>
  </si>
  <si>
    <t>5678</t>
  </si>
  <si>
    <t>2111400015682</t>
  </si>
  <si>
    <t>5682</t>
  </si>
  <si>
    <t>211140133</t>
  </si>
  <si>
    <t>5697</t>
  </si>
  <si>
    <t>570A</t>
  </si>
  <si>
    <t>5714</t>
  </si>
  <si>
    <t>5729</t>
  </si>
  <si>
    <t>5733</t>
  </si>
  <si>
    <t>5748</t>
  </si>
  <si>
    <t>5752</t>
  </si>
  <si>
    <t>5767</t>
  </si>
  <si>
    <t>5771</t>
  </si>
  <si>
    <t>5786</t>
  </si>
  <si>
    <t>5790</t>
  </si>
  <si>
    <t>5803</t>
  </si>
  <si>
    <t>5818</t>
  </si>
  <si>
    <t>5822</t>
  </si>
  <si>
    <t>5837</t>
  </si>
  <si>
    <t>5841</t>
  </si>
  <si>
    <t>5856</t>
  </si>
  <si>
    <t>5860</t>
  </si>
  <si>
    <t>5875</t>
  </si>
  <si>
    <t>588A</t>
  </si>
  <si>
    <t>5894</t>
  </si>
  <si>
    <t>5907</t>
  </si>
  <si>
    <t>5911</t>
  </si>
  <si>
    <t>5926</t>
  </si>
  <si>
    <t>5945</t>
  </si>
  <si>
    <t>5998</t>
  </si>
  <si>
    <t>6002</t>
  </si>
  <si>
    <t>6017</t>
  </si>
  <si>
    <t>6021</t>
  </si>
  <si>
    <t>6040</t>
  </si>
  <si>
    <t>6055</t>
  </si>
  <si>
    <t>606A</t>
  </si>
  <si>
    <t>6074</t>
  </si>
  <si>
    <t>6089</t>
  </si>
  <si>
    <t>6093</t>
  </si>
  <si>
    <t>6106</t>
  </si>
  <si>
    <t>6110</t>
  </si>
  <si>
    <t>6125</t>
  </si>
  <si>
    <t>613A</t>
  </si>
  <si>
    <t>6144</t>
  </si>
  <si>
    <t>6159</t>
  </si>
  <si>
    <t>6163</t>
  </si>
  <si>
    <t>6178</t>
  </si>
  <si>
    <t>6182</t>
  </si>
  <si>
    <t>6197</t>
  </si>
  <si>
    <t>620A</t>
  </si>
  <si>
    <t>6214</t>
  </si>
  <si>
    <t>6252</t>
  </si>
  <si>
    <t>6267</t>
  </si>
  <si>
    <t>6271</t>
  </si>
  <si>
    <t>6322</t>
  </si>
  <si>
    <t>6337</t>
  </si>
  <si>
    <t>6356</t>
  </si>
  <si>
    <t>6360</t>
  </si>
  <si>
    <t>6375</t>
  </si>
  <si>
    <t>638A</t>
  </si>
  <si>
    <t>6394</t>
  </si>
  <si>
    <t>6407</t>
  </si>
  <si>
    <t>6411</t>
  </si>
  <si>
    <t>6445</t>
  </si>
  <si>
    <t>645A</t>
  </si>
  <si>
    <t>6464</t>
  </si>
  <si>
    <t>6483</t>
  </si>
  <si>
    <t>6500</t>
  </si>
  <si>
    <t>652A</t>
  </si>
  <si>
    <t>6534</t>
  </si>
  <si>
    <t>6549</t>
  </si>
  <si>
    <t>6587</t>
  </si>
  <si>
    <t>6591</t>
  </si>
  <si>
    <t>6604</t>
  </si>
  <si>
    <t>6619</t>
  </si>
  <si>
    <t>6623</t>
  </si>
  <si>
    <t>6638</t>
  </si>
  <si>
    <t>6642</t>
  </si>
  <si>
    <t>6661</t>
  </si>
  <si>
    <t>6676</t>
  </si>
  <si>
    <t>6680</t>
  </si>
  <si>
    <t>6746</t>
  </si>
  <si>
    <t>6750</t>
  </si>
  <si>
    <t>6765</t>
  </si>
  <si>
    <t>2111401335108</t>
  </si>
  <si>
    <t>5108</t>
  </si>
  <si>
    <t>2111401335112</t>
  </si>
  <si>
    <t>5112</t>
  </si>
  <si>
    <t>2111401901016</t>
  </si>
  <si>
    <t>211140190</t>
  </si>
  <si>
    <t>1016</t>
  </si>
  <si>
    <t>2111401906568</t>
  </si>
  <si>
    <t>6568</t>
  </si>
  <si>
    <t>2111401906657</t>
  </si>
  <si>
    <t>6657</t>
  </si>
  <si>
    <t>2111401943258</t>
  </si>
  <si>
    <t>211140194</t>
  </si>
  <si>
    <t>3258</t>
  </si>
  <si>
    <t>211140194563A</t>
  </si>
  <si>
    <t>563A</t>
  </si>
  <si>
    <t>2111401963239</t>
  </si>
  <si>
    <t>211140196</t>
  </si>
  <si>
    <t>3239</t>
  </si>
  <si>
    <t>2111402110944</t>
  </si>
  <si>
    <t>211140211</t>
  </si>
  <si>
    <t>0944</t>
  </si>
  <si>
    <t>2111402110959</t>
  </si>
  <si>
    <t>0959</t>
  </si>
  <si>
    <t>2111402115644</t>
  </si>
  <si>
    <t>5644</t>
  </si>
  <si>
    <t>2111402116229</t>
  </si>
  <si>
    <t>6229</t>
  </si>
  <si>
    <t>2111402183169</t>
  </si>
  <si>
    <t>211140218</t>
  </si>
  <si>
    <t>3169</t>
  </si>
  <si>
    <t>2111402183173</t>
  </si>
  <si>
    <t>3173</t>
  </si>
  <si>
    <t>2111402183188</t>
  </si>
  <si>
    <t>3188</t>
  </si>
  <si>
    <t>2111402186248</t>
  </si>
  <si>
    <t>6248</t>
  </si>
  <si>
    <t>2111402215127</t>
  </si>
  <si>
    <t>211140221</t>
  </si>
  <si>
    <t>5127</t>
  </si>
  <si>
    <t>2111402215131</t>
  </si>
  <si>
    <t>5131</t>
  </si>
  <si>
    <t>2111402325659</t>
  </si>
  <si>
    <t>211140232</t>
  </si>
  <si>
    <t>5659</t>
  </si>
  <si>
    <t>2111403260018</t>
  </si>
  <si>
    <t>211140326</t>
  </si>
  <si>
    <t>2111403596426</t>
  </si>
  <si>
    <t>211140359</t>
  </si>
  <si>
    <t>6426</t>
  </si>
  <si>
    <t>2111403596430</t>
  </si>
  <si>
    <t>6430</t>
  </si>
  <si>
    <t>2111403596695</t>
  </si>
  <si>
    <t>6695</t>
  </si>
  <si>
    <t>2111404780037</t>
  </si>
  <si>
    <t>211140478</t>
  </si>
  <si>
    <t>2111404886712</t>
  </si>
  <si>
    <t>211140488</t>
  </si>
  <si>
    <t>6712</t>
  </si>
  <si>
    <t>2111404886727</t>
  </si>
  <si>
    <t>6727</t>
  </si>
  <si>
    <t>2111500010119</t>
  </si>
  <si>
    <t>211150001</t>
  </si>
  <si>
    <t>2111500010123</t>
  </si>
  <si>
    <t>2111500010138</t>
  </si>
  <si>
    <t>2111500010265</t>
  </si>
  <si>
    <t>0265</t>
  </si>
  <si>
    <t>2111500030301</t>
  </si>
  <si>
    <t>211150003</t>
  </si>
  <si>
    <t>0301</t>
  </si>
  <si>
    <t>2111500090142</t>
  </si>
  <si>
    <t>211150009</t>
  </si>
  <si>
    <t>2111500090157</t>
  </si>
  <si>
    <t>2111500090161</t>
  </si>
  <si>
    <t>2111500090176</t>
  </si>
  <si>
    <t>2111500090195</t>
  </si>
  <si>
    <t>2111500090246</t>
  </si>
  <si>
    <t>0246</t>
  </si>
  <si>
    <t>2111500090284</t>
  </si>
  <si>
    <t>0284</t>
  </si>
  <si>
    <t>2111500090299</t>
  </si>
  <si>
    <t>0299</t>
  </si>
  <si>
    <t>2111500150212</t>
  </si>
  <si>
    <t>211150015</t>
  </si>
  <si>
    <t>2111500150227</t>
  </si>
  <si>
    <t>2111500180231</t>
  </si>
  <si>
    <t>211150018</t>
  </si>
  <si>
    <t>2111500190015</t>
  </si>
  <si>
    <t>211150019</t>
  </si>
  <si>
    <t>211150019002A</t>
  </si>
  <si>
    <t>002A</t>
  </si>
  <si>
    <t>2111600010046</t>
  </si>
  <si>
    <t>211160001</t>
  </si>
  <si>
    <t>2111700010077</t>
  </si>
  <si>
    <t>211170001</t>
  </si>
  <si>
    <t>2111700030132</t>
  </si>
  <si>
    <t>211170003</t>
  </si>
  <si>
    <t>2111700030147</t>
  </si>
  <si>
    <t>2111700030170</t>
  </si>
  <si>
    <t>2111800010036</t>
  </si>
  <si>
    <t>211180001</t>
  </si>
  <si>
    <t>2111800010040</t>
  </si>
  <si>
    <t>2111800010055</t>
  </si>
  <si>
    <t>211180001006A</t>
  </si>
  <si>
    <t>2111800010074</t>
  </si>
  <si>
    <t>2111800010089</t>
  </si>
  <si>
    <t>2111800010093</t>
  </si>
  <si>
    <t>2111800010106</t>
  </si>
  <si>
    <t>2111800010110</t>
  </si>
  <si>
    <t>2111800010182</t>
  </si>
  <si>
    <t>2111800010197</t>
  </si>
  <si>
    <t>211180001020A</t>
  </si>
  <si>
    <t>2111800010214</t>
  </si>
  <si>
    <t>0214</t>
  </si>
  <si>
    <t>2111800010229</t>
  </si>
  <si>
    <t>0229</t>
  </si>
  <si>
    <t>2111800010233</t>
  </si>
  <si>
    <t>0233</t>
  </si>
  <si>
    <t>2111800020159</t>
  </si>
  <si>
    <t>211180002</t>
  </si>
  <si>
    <t>2111800020163</t>
  </si>
  <si>
    <t>2111800020178</t>
  </si>
  <si>
    <t>2111800070252</t>
  </si>
  <si>
    <t>211180007</t>
  </si>
  <si>
    <t>0252</t>
  </si>
  <si>
    <t>2111900010052</t>
  </si>
  <si>
    <t>211190001</t>
  </si>
  <si>
    <t>2111900010086</t>
  </si>
  <si>
    <t>2111900010090</t>
  </si>
  <si>
    <t>2111900010156</t>
  </si>
  <si>
    <t>2111900010160</t>
  </si>
  <si>
    <t>2111900010207</t>
  </si>
  <si>
    <t>2111900010211</t>
  </si>
  <si>
    <t>2111900010226</t>
  </si>
  <si>
    <t>2111900010230</t>
  </si>
  <si>
    <t>2111900010264</t>
  </si>
  <si>
    <t>2111900010279</t>
  </si>
  <si>
    <t>2111900010512</t>
  </si>
  <si>
    <t>2111900090033</t>
  </si>
  <si>
    <t>211190009</t>
  </si>
  <si>
    <t>2111900090137</t>
  </si>
  <si>
    <t>2111900130029</t>
  </si>
  <si>
    <t>211190013</t>
  </si>
  <si>
    <t>2111900130141</t>
  </si>
  <si>
    <t>2111900130300</t>
  </si>
  <si>
    <t>2111900130315</t>
  </si>
  <si>
    <t>211190013032A</t>
  </si>
  <si>
    <t>2111900130349</t>
  </si>
  <si>
    <t>2111900130353</t>
  </si>
  <si>
    <t>2111900130419</t>
  </si>
  <si>
    <t>2111900130438</t>
  </si>
  <si>
    <t>2111900130476</t>
  </si>
  <si>
    <t>2111900130527</t>
  </si>
  <si>
    <t>2111900130546</t>
  </si>
  <si>
    <t>2111900130584</t>
  </si>
  <si>
    <t>2111900130599</t>
  </si>
  <si>
    <t>2111900130601</t>
  </si>
  <si>
    <t>2111900130616</t>
  </si>
  <si>
    <t>2111900130620</t>
  </si>
  <si>
    <t>2112000010034</t>
  </si>
  <si>
    <t>211200001</t>
  </si>
  <si>
    <t>2112100010031</t>
  </si>
  <si>
    <t>211210001</t>
  </si>
  <si>
    <t>2112200010039</t>
  </si>
  <si>
    <t>211220001</t>
  </si>
  <si>
    <t>2112200010043</t>
  </si>
  <si>
    <t>2112200010058</t>
  </si>
  <si>
    <t>2112200010062</t>
  </si>
  <si>
    <t>2112200030077</t>
  </si>
  <si>
    <t>211220003</t>
  </si>
  <si>
    <t>2112200030081</t>
  </si>
  <si>
    <t>2112300010021</t>
  </si>
  <si>
    <t>211230001</t>
  </si>
  <si>
    <t>0021</t>
  </si>
  <si>
    <t>2112400010014</t>
  </si>
  <si>
    <t>211240001</t>
  </si>
  <si>
    <t>2112400010029</t>
  </si>
  <si>
    <t>2112400010052</t>
  </si>
  <si>
    <t>2112400010067</t>
  </si>
  <si>
    <t>2112400010071</t>
  </si>
  <si>
    <t>2112400010086</t>
  </si>
  <si>
    <t>2112400010090</t>
  </si>
  <si>
    <t>2112400010103</t>
  </si>
  <si>
    <t>2112400010118</t>
  </si>
  <si>
    <t>2112500010011</t>
  </si>
  <si>
    <t>211250001</t>
  </si>
  <si>
    <t>0011</t>
  </si>
  <si>
    <t>2112500010030</t>
  </si>
  <si>
    <t>2112600010057</t>
  </si>
  <si>
    <t>211260001</t>
  </si>
  <si>
    <t>2112600010061</t>
  </si>
  <si>
    <t>211270001004A</t>
  </si>
  <si>
    <t>211270001</t>
  </si>
  <si>
    <t>2112700010054</t>
  </si>
  <si>
    <t>2112700010069</t>
  </si>
  <si>
    <t>2112700010088</t>
  </si>
  <si>
    <t>2112700010092</t>
  </si>
  <si>
    <t>2112800010085</t>
  </si>
  <si>
    <t>211280001</t>
  </si>
  <si>
    <t>211280001009A</t>
  </si>
  <si>
    <t>2112800010102</t>
  </si>
  <si>
    <t>2112800010117</t>
  </si>
  <si>
    <t>2112800010121</t>
  </si>
  <si>
    <t>2112800010136</t>
  </si>
  <si>
    <t>2112800010140</t>
  </si>
  <si>
    <t>2112800010155</t>
  </si>
  <si>
    <t>2112900010063</t>
  </si>
  <si>
    <t>211290001</t>
  </si>
  <si>
    <t>2112900010078</t>
  </si>
  <si>
    <t>2112900010082</t>
  </si>
  <si>
    <t>2112900010097</t>
  </si>
  <si>
    <t>211290001010A</t>
  </si>
  <si>
    <t>2113000010030</t>
  </si>
  <si>
    <t>211300001</t>
  </si>
  <si>
    <t>2113000010045</t>
  </si>
  <si>
    <t>2113100010038</t>
  </si>
  <si>
    <t>211310001</t>
  </si>
  <si>
    <t>2113100010042</t>
  </si>
  <si>
    <t>2113200010020</t>
  </si>
  <si>
    <t>211320001</t>
  </si>
  <si>
    <t>211320001004A</t>
  </si>
  <si>
    <t>2113200010054</t>
  </si>
  <si>
    <t>2113200010177</t>
  </si>
  <si>
    <t>2113200010209</t>
  </si>
  <si>
    <t>2113200010213</t>
  </si>
  <si>
    <t>2113200010247</t>
  </si>
  <si>
    <t>2113200010321</t>
  </si>
  <si>
    <t>2113200010336</t>
  </si>
  <si>
    <t>2113200010340</t>
  </si>
  <si>
    <t>2113200010355</t>
  </si>
  <si>
    <t>211320001036A</t>
  </si>
  <si>
    <t>2113200010374</t>
  </si>
  <si>
    <t>2113200010389</t>
  </si>
  <si>
    <t>0389</t>
  </si>
  <si>
    <t>2113200010393</t>
  </si>
  <si>
    <t>0393</t>
  </si>
  <si>
    <t>2113200010406</t>
  </si>
  <si>
    <t>0406</t>
  </si>
  <si>
    <t>2113200010410</t>
  </si>
  <si>
    <t>0410</t>
  </si>
  <si>
    <t>2113200010425</t>
  </si>
  <si>
    <t>0425</t>
  </si>
  <si>
    <t>2113200010529</t>
  </si>
  <si>
    <t>0529</t>
  </si>
  <si>
    <t>2113200010533</t>
  </si>
  <si>
    <t>0533</t>
  </si>
  <si>
    <t>2113200010548</t>
  </si>
  <si>
    <t>0548</t>
  </si>
  <si>
    <t>2113200010552</t>
  </si>
  <si>
    <t>0552</t>
  </si>
  <si>
    <t>2113200010567</t>
  </si>
  <si>
    <t>0567</t>
  </si>
  <si>
    <t>2113200010656</t>
  </si>
  <si>
    <t>0656</t>
  </si>
  <si>
    <t>2113200010660</t>
  </si>
  <si>
    <t>0660</t>
  </si>
  <si>
    <t>2113200010675</t>
  </si>
  <si>
    <t>0675</t>
  </si>
  <si>
    <t>211320001068A</t>
  </si>
  <si>
    <t>068A</t>
  </si>
  <si>
    <t>2113200010707</t>
  </si>
  <si>
    <t>0707</t>
  </si>
  <si>
    <t>211320001075A</t>
  </si>
  <si>
    <t>075A</t>
  </si>
  <si>
    <t>2113200010764</t>
  </si>
  <si>
    <t>0764</t>
  </si>
  <si>
    <t>2113200010779</t>
  </si>
  <si>
    <t>0779</t>
  </si>
  <si>
    <t>2113200040637</t>
  </si>
  <si>
    <t>211320004</t>
  </si>
  <si>
    <t>0637</t>
  </si>
  <si>
    <t>2113200080641</t>
  </si>
  <si>
    <t>211320008</t>
  </si>
  <si>
    <t>0641</t>
  </si>
  <si>
    <t>2113200090158</t>
  </si>
  <si>
    <t>211320009</t>
  </si>
  <si>
    <t>2113200100124</t>
  </si>
  <si>
    <t>211320010</t>
  </si>
  <si>
    <t>2113200100251</t>
  </si>
  <si>
    <t>2113200100266</t>
  </si>
  <si>
    <t>2113200100270</t>
  </si>
  <si>
    <t>2113200130181</t>
  </si>
  <si>
    <t>211320013</t>
  </si>
  <si>
    <t>2113200130285</t>
  </si>
  <si>
    <t>211320013029A</t>
  </si>
  <si>
    <t>211320013043A</t>
  </si>
  <si>
    <t>043A</t>
  </si>
  <si>
    <t>2113200130444</t>
  </si>
  <si>
    <t>0444</t>
  </si>
  <si>
    <t>2113200130459</t>
  </si>
  <si>
    <t>0459</t>
  </si>
  <si>
    <t>2113200150302</t>
  </si>
  <si>
    <t>211320015</t>
  </si>
  <si>
    <t>2113200150463</t>
  </si>
  <si>
    <t>0463</t>
  </si>
  <si>
    <t>2113200150478</t>
  </si>
  <si>
    <t>0478</t>
  </si>
  <si>
    <t>2113200150482</t>
  </si>
  <si>
    <t>0482</t>
  </si>
  <si>
    <t>2113200150497</t>
  </si>
  <si>
    <t>0497</t>
  </si>
  <si>
    <t>2113200150571</t>
  </si>
  <si>
    <t>0571</t>
  </si>
  <si>
    <t>2113200150586</t>
  </si>
  <si>
    <t>0586</t>
  </si>
  <si>
    <t>2113200150590</t>
  </si>
  <si>
    <t>0590</t>
  </si>
  <si>
    <t>2113200150603</t>
  </si>
  <si>
    <t>0603</t>
  </si>
  <si>
    <t>2113200150618</t>
  </si>
  <si>
    <t>0618</t>
  </si>
  <si>
    <t>2113200150622</t>
  </si>
  <si>
    <t>0622</t>
  </si>
  <si>
    <t>2113300010028</t>
  </si>
  <si>
    <t>211330001</t>
  </si>
  <si>
    <t>211340001003A</t>
  </si>
  <si>
    <t>211340001</t>
  </si>
  <si>
    <t>2113400010044</t>
  </si>
  <si>
    <t>2113400010063</t>
  </si>
  <si>
    <t>2113400010078</t>
  </si>
  <si>
    <t>2113400020059</t>
  </si>
  <si>
    <t>211340002</t>
  </si>
  <si>
    <t>2113500010037</t>
  </si>
  <si>
    <t>211350001</t>
  </si>
  <si>
    <t>2113500010041</t>
  </si>
  <si>
    <t>2113500010056</t>
  </si>
  <si>
    <t>2113600010034</t>
  </si>
  <si>
    <t>211360001</t>
  </si>
  <si>
    <t>2113600010049</t>
  </si>
  <si>
    <t>2113700010065</t>
  </si>
  <si>
    <t>211370001</t>
  </si>
  <si>
    <t>211370001007A</t>
  </si>
  <si>
    <t>2113700010084</t>
  </si>
  <si>
    <t>2113700040099</t>
  </si>
  <si>
    <t>211370004</t>
  </si>
  <si>
    <t>2113700040101</t>
  </si>
  <si>
    <t>2113700040116</t>
  </si>
  <si>
    <t>2113700040120</t>
  </si>
  <si>
    <t>0120</t>
  </si>
  <si>
    <t>2113700040135</t>
  </si>
  <si>
    <t>0135</t>
  </si>
  <si>
    <t>2113800010062</t>
  </si>
  <si>
    <t>211380001</t>
  </si>
  <si>
    <t>2113800010081</t>
  </si>
  <si>
    <t>2113800010096</t>
  </si>
  <si>
    <t>2113800010109</t>
  </si>
  <si>
    <t>2113800020113</t>
  </si>
  <si>
    <t>211380002</t>
  </si>
  <si>
    <t>2113800020128</t>
  </si>
  <si>
    <t>2113800030132</t>
  </si>
  <si>
    <t>211380003</t>
  </si>
  <si>
    <t>2113900010021</t>
  </si>
  <si>
    <t>211390001</t>
  </si>
  <si>
    <t>2113900010036</t>
  </si>
  <si>
    <t>2113900010040</t>
  </si>
  <si>
    <t>2113900010055</t>
  </si>
  <si>
    <t>211390001006A</t>
  </si>
  <si>
    <t>2114000010056</t>
  </si>
  <si>
    <t>211400001</t>
  </si>
  <si>
    <t>2114000010060</t>
  </si>
  <si>
    <t>211400001008A</t>
  </si>
  <si>
    <t>211400001015A</t>
  </si>
  <si>
    <t>2114000010164</t>
  </si>
  <si>
    <t>0164</t>
  </si>
  <si>
    <t>2114000010179</t>
  </si>
  <si>
    <t>0179</t>
  </si>
  <si>
    <t>2114000010183</t>
  </si>
  <si>
    <t>211400001022A</t>
  </si>
  <si>
    <t>022A</t>
  </si>
  <si>
    <t>2114000010234</t>
  </si>
  <si>
    <t>0234</t>
  </si>
  <si>
    <t>2114000010249</t>
  </si>
  <si>
    <t>0249</t>
  </si>
  <si>
    <t>2114000010304</t>
  </si>
  <si>
    <t>0304</t>
  </si>
  <si>
    <t>2114000010319</t>
  </si>
  <si>
    <t>0319</t>
  </si>
  <si>
    <t>2114000010376</t>
  </si>
  <si>
    <t>0376</t>
  </si>
  <si>
    <t>2114000010380</t>
  </si>
  <si>
    <t>2114000010395</t>
  </si>
  <si>
    <t>2114000010408</t>
  </si>
  <si>
    <t>2114000010412</t>
  </si>
  <si>
    <t>2114000010427</t>
  </si>
  <si>
    <t>0427</t>
  </si>
  <si>
    <t>2114000010484</t>
  </si>
  <si>
    <t>0484</t>
  </si>
  <si>
    <t>2114000010499</t>
  </si>
  <si>
    <t>2114000010501</t>
  </si>
  <si>
    <t>2114000010516</t>
  </si>
  <si>
    <t>2114000010520</t>
  </si>
  <si>
    <t>2114000070357</t>
  </si>
  <si>
    <t>211400007</t>
  </si>
  <si>
    <t>0357</t>
  </si>
  <si>
    <t>2114000070361</t>
  </si>
  <si>
    <t>0361</t>
  </si>
  <si>
    <t>2114000140268</t>
  </si>
  <si>
    <t>211400014</t>
  </si>
  <si>
    <t>0268</t>
  </si>
  <si>
    <t>2114000140287</t>
  </si>
  <si>
    <t>0287</t>
  </si>
  <si>
    <t>2114000140291</t>
  </si>
  <si>
    <t>0291</t>
  </si>
  <si>
    <t>2114000140446</t>
  </si>
  <si>
    <t>2114000140450</t>
  </si>
  <si>
    <t>2114000140465</t>
  </si>
  <si>
    <t>0465</t>
  </si>
  <si>
    <t>2114000200323</t>
  </si>
  <si>
    <t>211400020</t>
  </si>
  <si>
    <t>0323</t>
  </si>
  <si>
    <t>2114000200338</t>
  </si>
  <si>
    <t>2114000200535</t>
  </si>
  <si>
    <t>0535</t>
  </si>
  <si>
    <t>211400020054A</t>
  </si>
  <si>
    <t>2114000270126</t>
  </si>
  <si>
    <t>211400027</t>
  </si>
  <si>
    <t>2114000270145</t>
  </si>
  <si>
    <t>2114000270342</t>
  </si>
  <si>
    <t>0342</t>
  </si>
  <si>
    <t>2114100010053</t>
  </si>
  <si>
    <t>211410001</t>
  </si>
  <si>
    <t>2114200010101</t>
  </si>
  <si>
    <t>211420001</t>
  </si>
  <si>
    <t>2114200010116</t>
  </si>
  <si>
    <t>2114200010120</t>
  </si>
  <si>
    <t>2114200010135</t>
  </si>
  <si>
    <t>211420001014A</t>
  </si>
  <si>
    <t>2114200010154</t>
  </si>
  <si>
    <t>2114200010188</t>
  </si>
  <si>
    <t>2114200010192</t>
  </si>
  <si>
    <t>211420001021A</t>
  </si>
  <si>
    <t>2114200010224</t>
  </si>
  <si>
    <t>2114200030169</t>
  </si>
  <si>
    <t>211420003</t>
  </si>
  <si>
    <t>2114200030173</t>
  </si>
  <si>
    <t>2114300010062</t>
  </si>
  <si>
    <t>211430001</t>
  </si>
  <si>
    <t>2114300010077</t>
  </si>
  <si>
    <t>2114300080170</t>
  </si>
  <si>
    <t>211430008</t>
  </si>
  <si>
    <t>2114300090109</t>
  </si>
  <si>
    <t>211430009</t>
  </si>
  <si>
    <t>2114300090147</t>
  </si>
  <si>
    <t>2114300090151</t>
  </si>
  <si>
    <t>2114300090166</t>
  </si>
  <si>
    <t>2114300100185</t>
  </si>
  <si>
    <t>211430010</t>
  </si>
  <si>
    <t>2114300110113</t>
  </si>
  <si>
    <t>211430011</t>
  </si>
  <si>
    <t>2114300110128</t>
  </si>
  <si>
    <t>2114300140132</t>
  </si>
  <si>
    <t>211430014</t>
  </si>
  <si>
    <t>2114300160043</t>
  </si>
  <si>
    <t>211430016</t>
  </si>
  <si>
    <t>2114400010036</t>
  </si>
  <si>
    <t>211440001</t>
  </si>
  <si>
    <t>2114400010040</t>
  </si>
  <si>
    <t>2114400010055</t>
  </si>
  <si>
    <t>211440001006A</t>
  </si>
  <si>
    <t>2114400010074</t>
  </si>
  <si>
    <t>2114400010089</t>
  </si>
  <si>
    <t>2114400010093</t>
  </si>
  <si>
    <t>2114400010106</t>
  </si>
  <si>
    <t>2114500010052</t>
  </si>
  <si>
    <t>211450001</t>
  </si>
  <si>
    <t>2114600010026</t>
  </si>
  <si>
    <t>211460001</t>
  </si>
  <si>
    <t>2114700010061</t>
  </si>
  <si>
    <t>211470001</t>
  </si>
  <si>
    <t>2114700010076</t>
  </si>
  <si>
    <t>2114700010080</t>
  </si>
  <si>
    <t>2114700010095</t>
  </si>
  <si>
    <t>2114700010108</t>
  </si>
  <si>
    <t>2114700010112</t>
  </si>
  <si>
    <t>2114800010020</t>
  </si>
  <si>
    <t>211480001</t>
  </si>
  <si>
    <t>2114800030035</t>
  </si>
  <si>
    <t>211480003</t>
  </si>
  <si>
    <t>211480003004A</t>
  </si>
  <si>
    <t>2114800040054</t>
  </si>
  <si>
    <t>211480004</t>
  </si>
  <si>
    <t>2114900010051</t>
  </si>
  <si>
    <t>211490001</t>
  </si>
  <si>
    <t>2114900010066</t>
  </si>
  <si>
    <t>2114900010070</t>
  </si>
  <si>
    <t>2114900010085</t>
  </si>
  <si>
    <t>211490001009A</t>
  </si>
  <si>
    <t>2114900010102</t>
  </si>
  <si>
    <t>2114900010117</t>
  </si>
  <si>
    <t>2114900040013</t>
  </si>
  <si>
    <t>211490004</t>
  </si>
  <si>
    <t>0013</t>
  </si>
  <si>
    <t>2114900040140</t>
  </si>
  <si>
    <t>2114900040155</t>
  </si>
  <si>
    <t>211490004016A</t>
  </si>
  <si>
    <t>2114900060121</t>
  </si>
  <si>
    <t>211490006</t>
  </si>
  <si>
    <t>2114900060136</t>
  </si>
  <si>
    <t>2115000010014</t>
  </si>
  <si>
    <t>211500001</t>
  </si>
  <si>
    <t>211510001005A</t>
  </si>
  <si>
    <t>211510001</t>
  </si>
  <si>
    <t>2115100010064</t>
  </si>
  <si>
    <t>2115100010079</t>
  </si>
  <si>
    <t>2115100010083</t>
  </si>
  <si>
    <t>2115100010098</t>
  </si>
  <si>
    <t>2115100020100</t>
  </si>
  <si>
    <t>211510002</t>
  </si>
  <si>
    <t>2115100020115</t>
  </si>
  <si>
    <t>211510002012A</t>
  </si>
  <si>
    <t>2115200010042</t>
  </si>
  <si>
    <t>211520001</t>
  </si>
  <si>
    <t>2115200010057</t>
  </si>
  <si>
    <t>2115200010061</t>
  </si>
  <si>
    <t>2115200010076</t>
  </si>
  <si>
    <t>2115200010080</t>
  </si>
  <si>
    <t>2115200010095</t>
  </si>
  <si>
    <t>2115200010112</t>
  </si>
  <si>
    <t>2115200010127</t>
  </si>
  <si>
    <t>2115300010073</t>
  </si>
  <si>
    <t>211530001</t>
  </si>
  <si>
    <t>2115300010105</t>
  </si>
  <si>
    <t>211530001011A</t>
  </si>
  <si>
    <t>2115300010124</t>
  </si>
  <si>
    <t>2115300010139</t>
  </si>
  <si>
    <t>2115300010162</t>
  </si>
  <si>
    <t>2115300020143</t>
  </si>
  <si>
    <t>211530002</t>
  </si>
  <si>
    <t>2115300020158</t>
  </si>
  <si>
    <t>2115300020177</t>
  </si>
  <si>
    <t>2115300020181</t>
  </si>
  <si>
    <t>211530007004A</t>
  </si>
  <si>
    <t>211530007</t>
  </si>
  <si>
    <t>2115300070196</t>
  </si>
  <si>
    <t>2115400010193</t>
  </si>
  <si>
    <t>211540001</t>
  </si>
  <si>
    <t>2115400010206</t>
  </si>
  <si>
    <t>2115400010210</t>
  </si>
  <si>
    <t>2115400010225</t>
  </si>
  <si>
    <t>211540001023A</t>
  </si>
  <si>
    <t>2115400010244</t>
  </si>
  <si>
    <t>0244</t>
  </si>
  <si>
    <t>2115400010259</t>
  </si>
  <si>
    <t>2115400010263</t>
  </si>
  <si>
    <t>2115400010278</t>
  </si>
  <si>
    <t>2115400010282</t>
  </si>
  <si>
    <t>2115400010297</t>
  </si>
  <si>
    <t>211540001030A</t>
  </si>
  <si>
    <t>030A</t>
  </si>
  <si>
    <t>2115400010314</t>
  </si>
  <si>
    <t>0314</t>
  </si>
  <si>
    <t>2115400010329</t>
  </si>
  <si>
    <t>0329</t>
  </si>
  <si>
    <t>2115400010333</t>
  </si>
  <si>
    <t>0333</t>
  </si>
  <si>
    <t>2115400010348</t>
  </si>
  <si>
    <t>0348</t>
  </si>
  <si>
    <t>2115400010352</t>
  </si>
  <si>
    <t>0352</t>
  </si>
  <si>
    <t>2115400010526</t>
  </si>
  <si>
    <t>0526</t>
  </si>
  <si>
    <t>2115400010530</t>
  </si>
  <si>
    <t>0530</t>
  </si>
  <si>
    <t>2115400010545</t>
  </si>
  <si>
    <t>0545</t>
  </si>
  <si>
    <t>211540001055A</t>
  </si>
  <si>
    <t>055A</t>
  </si>
  <si>
    <t>211540001062A</t>
  </si>
  <si>
    <t>062A</t>
  </si>
  <si>
    <t>2115400010634</t>
  </si>
  <si>
    <t>0634</t>
  </si>
  <si>
    <t>2115400010653</t>
  </si>
  <si>
    <t>0653</t>
  </si>
  <si>
    <t>2115400010668</t>
  </si>
  <si>
    <t>0668</t>
  </si>
  <si>
    <t>2115400110579</t>
  </si>
  <si>
    <t>211540011</t>
  </si>
  <si>
    <t>0579</t>
  </si>
  <si>
    <t>2115400210441</t>
  </si>
  <si>
    <t>211540021</t>
  </si>
  <si>
    <t>0441</t>
  </si>
  <si>
    <t>2115400210456</t>
  </si>
  <si>
    <t>0456</t>
  </si>
  <si>
    <t>2115400210460</t>
  </si>
  <si>
    <t>0460</t>
  </si>
  <si>
    <t>2115400210475</t>
  </si>
  <si>
    <t>0475</t>
  </si>
  <si>
    <t>2115400210564</t>
  </si>
  <si>
    <t>0564</t>
  </si>
  <si>
    <t>2115400260600</t>
  </si>
  <si>
    <t>211540026</t>
  </si>
  <si>
    <t>0600</t>
  </si>
  <si>
    <t>2115400260615</t>
  </si>
  <si>
    <t>0615</t>
  </si>
  <si>
    <t>2115400270367</t>
  </si>
  <si>
    <t>211540027</t>
  </si>
  <si>
    <t>0367</t>
  </si>
  <si>
    <t>2115400270371</t>
  </si>
  <si>
    <t>0371</t>
  </si>
  <si>
    <t>2115400270386</t>
  </si>
  <si>
    <t>0386</t>
  </si>
  <si>
    <t>2115400270390</t>
  </si>
  <si>
    <t>0390</t>
  </si>
  <si>
    <t>2115400270403</t>
  </si>
  <si>
    <t>0403</t>
  </si>
  <si>
    <t>2115400270418</t>
  </si>
  <si>
    <t>0418</t>
  </si>
  <si>
    <t>211540027048A</t>
  </si>
  <si>
    <t>048A</t>
  </si>
  <si>
    <t>2115400270494</t>
  </si>
  <si>
    <t>0494</t>
  </si>
  <si>
    <t>2115400270507</t>
  </si>
  <si>
    <t>0507</t>
  </si>
  <si>
    <t>2115400270511</t>
  </si>
  <si>
    <t>0511</t>
  </si>
  <si>
    <t>2115400270598</t>
  </si>
  <si>
    <t>0598</t>
  </si>
  <si>
    <t>2115400270672</t>
  </si>
  <si>
    <t>0672</t>
  </si>
  <si>
    <t>2115400310649</t>
  </si>
  <si>
    <t>211540031</t>
  </si>
  <si>
    <t>0649</t>
  </si>
  <si>
    <t>2115500010063</t>
  </si>
  <si>
    <t>211550001</t>
  </si>
  <si>
    <t>2115500010078</t>
  </si>
  <si>
    <t>2115500010082</t>
  </si>
  <si>
    <t>2115500010097</t>
  </si>
  <si>
    <t>2115600010022</t>
  </si>
  <si>
    <t>2115600010037</t>
  </si>
  <si>
    <t>2115600010041</t>
  </si>
  <si>
    <t>2115600010056</t>
  </si>
  <si>
    <t>2115600010075</t>
  </si>
  <si>
    <t>211560001008A</t>
  </si>
  <si>
    <t>2115600010130</t>
  </si>
  <si>
    <t>2115600010380</t>
  </si>
  <si>
    <t>2115600010554</t>
  </si>
  <si>
    <t>0554</t>
  </si>
  <si>
    <t>2115600010569</t>
  </si>
  <si>
    <t>0569</t>
  </si>
  <si>
    <t>2115600010573</t>
  </si>
  <si>
    <t>0573</t>
  </si>
  <si>
    <t>2115600010588</t>
  </si>
  <si>
    <t>2115600010592</t>
  </si>
  <si>
    <t>0592</t>
  </si>
  <si>
    <t>2115600010605</t>
  </si>
  <si>
    <t>0605</t>
  </si>
  <si>
    <t>211560001061A</t>
  </si>
  <si>
    <t>061A</t>
  </si>
  <si>
    <t>2115600010624</t>
  </si>
  <si>
    <t>2115600010639</t>
  </si>
  <si>
    <t>0639</t>
  </si>
  <si>
    <t>2115600010658</t>
  </si>
  <si>
    <t>0658</t>
  </si>
  <si>
    <t>2115600010662</t>
  </si>
  <si>
    <t>0662</t>
  </si>
  <si>
    <t>2115600010681</t>
  </si>
  <si>
    <t>0681</t>
  </si>
  <si>
    <t>2115600010696</t>
  </si>
  <si>
    <t>0696</t>
  </si>
  <si>
    <t>2115600010732</t>
  </si>
  <si>
    <t>0732</t>
  </si>
  <si>
    <t>2115600010747</t>
  </si>
  <si>
    <t>0747</t>
  </si>
  <si>
    <t>2115600010751</t>
  </si>
  <si>
    <t>2115600010766</t>
  </si>
  <si>
    <t>2115600010785</t>
  </si>
  <si>
    <t>2115600010802</t>
  </si>
  <si>
    <t>2115600010817</t>
  </si>
  <si>
    <t>0817</t>
  </si>
  <si>
    <t>2115600010821</t>
  </si>
  <si>
    <t>0821</t>
  </si>
  <si>
    <t>2115600010836</t>
  </si>
  <si>
    <t>2115600010840</t>
  </si>
  <si>
    <t>0840</t>
  </si>
  <si>
    <t>2115600010855</t>
  </si>
  <si>
    <t>0855</t>
  </si>
  <si>
    <t>211560001086A</t>
  </si>
  <si>
    <t>086A</t>
  </si>
  <si>
    <t>2115600010874</t>
  </si>
  <si>
    <t>0874</t>
  </si>
  <si>
    <t>2115600010889</t>
  </si>
  <si>
    <t>0889</t>
  </si>
  <si>
    <t>2115600010893</t>
  </si>
  <si>
    <t>0893</t>
  </si>
  <si>
    <t>2115600010906</t>
  </si>
  <si>
    <t>0906</t>
  </si>
  <si>
    <t>2115600010910</t>
  </si>
  <si>
    <t>0910</t>
  </si>
  <si>
    <t>2115600010925</t>
  </si>
  <si>
    <t>0925</t>
  </si>
  <si>
    <t>211560001093A</t>
  </si>
  <si>
    <t>093A</t>
  </si>
  <si>
    <t>2115600010959</t>
  </si>
  <si>
    <t>2115600010963</t>
  </si>
  <si>
    <t>0963</t>
  </si>
  <si>
    <t>2115600010982</t>
  </si>
  <si>
    <t>0982</t>
  </si>
  <si>
    <t>2115600010997</t>
  </si>
  <si>
    <t>0997</t>
  </si>
  <si>
    <t>2115600011001</t>
  </si>
  <si>
    <t>1001</t>
  </si>
  <si>
    <t>2115600011016</t>
  </si>
  <si>
    <t>2115600011020</t>
  </si>
  <si>
    <t>1020</t>
  </si>
  <si>
    <t>2115600011035</t>
  </si>
  <si>
    <t>1035</t>
  </si>
  <si>
    <t>211560001104A</t>
  </si>
  <si>
    <t>104A</t>
  </si>
  <si>
    <t>2115600011069</t>
  </si>
  <si>
    <t>1069</t>
  </si>
  <si>
    <t>2115600011073</t>
  </si>
  <si>
    <t>1073</t>
  </si>
  <si>
    <t>2115600011088</t>
  </si>
  <si>
    <t>1088</t>
  </si>
  <si>
    <t>2115600011092</t>
  </si>
  <si>
    <t>1092</t>
  </si>
  <si>
    <t>2115600011105</t>
  </si>
  <si>
    <t>211560001111A</t>
  </si>
  <si>
    <t>111A</t>
  </si>
  <si>
    <t>2115600011124</t>
  </si>
  <si>
    <t>1124</t>
  </si>
  <si>
    <t>2115600011139</t>
  </si>
  <si>
    <t>1139</t>
  </si>
  <si>
    <t>2115600011162</t>
  </si>
  <si>
    <t>1162</t>
  </si>
  <si>
    <t>2115600011177</t>
  </si>
  <si>
    <t>2115600011196</t>
  </si>
  <si>
    <t>1196</t>
  </si>
  <si>
    <t>2115600011209</t>
  </si>
  <si>
    <t>1209</t>
  </si>
  <si>
    <t>2115600011213</t>
  </si>
  <si>
    <t>1213</t>
  </si>
  <si>
    <t>2115600011228</t>
  </si>
  <si>
    <t>1228</t>
  </si>
  <si>
    <t>2115600011232</t>
  </si>
  <si>
    <t>1232</t>
  </si>
  <si>
    <t>2115600011251</t>
  </si>
  <si>
    <t>1251</t>
  </si>
  <si>
    <t>2115600011266</t>
  </si>
  <si>
    <t>1266</t>
  </si>
  <si>
    <t>2115600011270</t>
  </si>
  <si>
    <t>1270</t>
  </si>
  <si>
    <t>2115600011285</t>
  </si>
  <si>
    <t>1285</t>
  </si>
  <si>
    <t>2115600011302</t>
  </si>
  <si>
    <t>1302</t>
  </si>
  <si>
    <t>2115600011317</t>
  </si>
  <si>
    <t>1317</t>
  </si>
  <si>
    <t>2115600011321</t>
  </si>
  <si>
    <t>1321</t>
  </si>
  <si>
    <t>2115600011336</t>
  </si>
  <si>
    <t>1336</t>
  </si>
  <si>
    <t>2115600011340</t>
  </si>
  <si>
    <t>1340</t>
  </si>
  <si>
    <t>2115600011355</t>
  </si>
  <si>
    <t>1355</t>
  </si>
  <si>
    <t>211560001136A</t>
  </si>
  <si>
    <t>136A</t>
  </si>
  <si>
    <t>2115600011374</t>
  </si>
  <si>
    <t>1374</t>
  </si>
  <si>
    <t>2115600011389</t>
  </si>
  <si>
    <t>2115600011410</t>
  </si>
  <si>
    <t>1410</t>
  </si>
  <si>
    <t>2115600011425</t>
  </si>
  <si>
    <t>211560001143A</t>
  </si>
  <si>
    <t>143A</t>
  </si>
  <si>
    <t>2115600011444</t>
  </si>
  <si>
    <t>1444</t>
  </si>
  <si>
    <t>2115600011459</t>
  </si>
  <si>
    <t>1459</t>
  </si>
  <si>
    <t>2115600011463</t>
  </si>
  <si>
    <t>1463</t>
  </si>
  <si>
    <t>2115600011478</t>
  </si>
  <si>
    <t>1478</t>
  </si>
  <si>
    <t>2115600011482</t>
  </si>
  <si>
    <t>1482</t>
  </si>
  <si>
    <t>2115600011497</t>
  </si>
  <si>
    <t>1497</t>
  </si>
  <si>
    <t>211560001150A</t>
  </si>
  <si>
    <t>2115600011514</t>
  </si>
  <si>
    <t>1514</t>
  </si>
  <si>
    <t>2115600011529</t>
  </si>
  <si>
    <t>1529</t>
  </si>
  <si>
    <t>2115600011533</t>
  </si>
  <si>
    <t>2115600011548</t>
  </si>
  <si>
    <t>2115600011571</t>
  </si>
  <si>
    <t>2115600011586</t>
  </si>
  <si>
    <t>1586</t>
  </si>
  <si>
    <t>2115600011590</t>
  </si>
  <si>
    <t>1590</t>
  </si>
  <si>
    <t>2115600011603</t>
  </si>
  <si>
    <t>2115600011618</t>
  </si>
  <si>
    <t>1618</t>
  </si>
  <si>
    <t>2115600011622</t>
  </si>
  <si>
    <t>1622</t>
  </si>
  <si>
    <t>2115600011637</t>
  </si>
  <si>
    <t>1637</t>
  </si>
  <si>
    <t>2115600011641</t>
  </si>
  <si>
    <t>2115600011656</t>
  </si>
  <si>
    <t>1656</t>
  </si>
  <si>
    <t>2115600011660</t>
  </si>
  <si>
    <t>1660</t>
  </si>
  <si>
    <t>2115600011675</t>
  </si>
  <si>
    <t>211560001168A</t>
  </si>
  <si>
    <t>168A</t>
  </si>
  <si>
    <t>2115600011694</t>
  </si>
  <si>
    <t>1694</t>
  </si>
  <si>
    <t>2115600011707</t>
  </si>
  <si>
    <t>1707</t>
  </si>
  <si>
    <t>2115600011711</t>
  </si>
  <si>
    <t>2115600011726</t>
  </si>
  <si>
    <t>1726</t>
  </si>
  <si>
    <t>211560001175A</t>
  </si>
  <si>
    <t>175A</t>
  </si>
  <si>
    <t>2115600011764</t>
  </si>
  <si>
    <t>2115600011779</t>
  </si>
  <si>
    <t>1779</t>
  </si>
  <si>
    <t>2115600011783</t>
  </si>
  <si>
    <t>1783</t>
  </si>
  <si>
    <t>2115600011798</t>
  </si>
  <si>
    <t>1798</t>
  </si>
  <si>
    <t>2115600011800</t>
  </si>
  <si>
    <t>1800</t>
  </si>
  <si>
    <t>2115600011815</t>
  </si>
  <si>
    <t>1815</t>
  </si>
  <si>
    <t>2115600090501</t>
  </si>
  <si>
    <t>211560009</t>
  </si>
  <si>
    <t>2115600090516</t>
  </si>
  <si>
    <t>2115600090520</t>
  </si>
  <si>
    <t>2115600090535</t>
  </si>
  <si>
    <t>211560009129A</t>
  </si>
  <si>
    <t>129A</t>
  </si>
  <si>
    <t>2115600120111</t>
  </si>
  <si>
    <t>211560012</t>
  </si>
  <si>
    <t>2115600120145</t>
  </si>
  <si>
    <t>2115600141393</t>
  </si>
  <si>
    <t>211560014</t>
  </si>
  <si>
    <t>1393</t>
  </si>
  <si>
    <t>2115600141406</t>
  </si>
  <si>
    <t>1406</t>
  </si>
  <si>
    <t>211560018015A</t>
  </si>
  <si>
    <t>211560018</t>
  </si>
  <si>
    <t>2115700010072</t>
  </si>
  <si>
    <t>211570001</t>
  </si>
  <si>
    <t>2115700010087</t>
  </si>
  <si>
    <t>2115700010123</t>
  </si>
  <si>
    <t>2115700010138</t>
  </si>
  <si>
    <t>2115700010142</t>
  </si>
  <si>
    <t>2115700010157</t>
  </si>
  <si>
    <t>2115700010161</t>
  </si>
  <si>
    <t>2115800010046</t>
  </si>
  <si>
    <t>211580001</t>
  </si>
  <si>
    <t>2115800010050</t>
  </si>
  <si>
    <t>2115800010065</t>
  </si>
  <si>
    <t>2115900010062</t>
  </si>
  <si>
    <t>211590001</t>
  </si>
  <si>
    <t>2115900010077</t>
  </si>
  <si>
    <t>2115900010081</t>
  </si>
  <si>
    <t>2115900010096</t>
  </si>
  <si>
    <t>2115900010109</t>
  </si>
  <si>
    <t>2115900010113</t>
  </si>
  <si>
    <t>2115900010128</t>
  </si>
  <si>
    <t>2115900010132</t>
  </si>
  <si>
    <t>2116000010044</t>
  </si>
  <si>
    <t>211600001</t>
  </si>
  <si>
    <t>2116100010111</t>
  </si>
  <si>
    <t>211610001</t>
  </si>
  <si>
    <t>2116100010126</t>
  </si>
  <si>
    <t>211610001022A</t>
  </si>
  <si>
    <t>2116100030253</t>
  </si>
  <si>
    <t>211610003</t>
  </si>
  <si>
    <t>0253</t>
  </si>
  <si>
    <t>2116100040179</t>
  </si>
  <si>
    <t>211610004</t>
  </si>
  <si>
    <t>2116100040183</t>
  </si>
  <si>
    <t>2116100040198</t>
  </si>
  <si>
    <t>2116100040234</t>
  </si>
  <si>
    <t>2116100050094</t>
  </si>
  <si>
    <t>211610005</t>
  </si>
  <si>
    <t>2116100050107</t>
  </si>
  <si>
    <t>2116100050130</t>
  </si>
  <si>
    <t>2116100050164</t>
  </si>
  <si>
    <t>2116100050200</t>
  </si>
  <si>
    <t>0200</t>
  </si>
  <si>
    <t>2116100050215</t>
  </si>
  <si>
    <t>0215</t>
  </si>
  <si>
    <t>2116100060249</t>
  </si>
  <si>
    <t>211610006</t>
  </si>
  <si>
    <t>2116200010053</t>
  </si>
  <si>
    <t>211620001</t>
  </si>
  <si>
    <t>2116200010068</t>
  </si>
  <si>
    <t>2116300010050</t>
  </si>
  <si>
    <t>211630001</t>
  </si>
  <si>
    <t>2116300010065</t>
  </si>
  <si>
    <t>2116300010120</t>
  </si>
  <si>
    <t>2116300010135</t>
  </si>
  <si>
    <t>211630001014A</t>
  </si>
  <si>
    <t>2116300010154</t>
  </si>
  <si>
    <t>2116400010151</t>
  </si>
  <si>
    <t>211640001</t>
  </si>
  <si>
    <t>2116400010166</t>
  </si>
  <si>
    <t>2116400010170</t>
  </si>
  <si>
    <t>2116400010185</t>
  </si>
  <si>
    <t>211640001019A</t>
  </si>
  <si>
    <t>2116400010202</t>
  </si>
  <si>
    <t>2116400010240</t>
  </si>
  <si>
    <t>2116400010255</t>
  </si>
  <si>
    <t>211640001026A</t>
  </si>
  <si>
    <t>2116400010274</t>
  </si>
  <si>
    <t>2116400010289</t>
  </si>
  <si>
    <t>2116400010293</t>
  </si>
  <si>
    <t>2116400010306</t>
  </si>
  <si>
    <t>2116400010310</t>
  </si>
  <si>
    <t>2116400010325</t>
  </si>
  <si>
    <t>211640001033A</t>
  </si>
  <si>
    <t>2116400120109</t>
  </si>
  <si>
    <t>211640012</t>
  </si>
  <si>
    <t>2116400120113</t>
  </si>
  <si>
    <t>2116400120217</t>
  </si>
  <si>
    <t>2116400120236</t>
  </si>
  <si>
    <t>2116400120414</t>
  </si>
  <si>
    <t>2116400120467</t>
  </si>
  <si>
    <t>2116400120471</t>
  </si>
  <si>
    <t>2116400130058</t>
  </si>
  <si>
    <t>211640013</t>
  </si>
  <si>
    <t>2116400160062</t>
  </si>
  <si>
    <t>211640016</t>
  </si>
  <si>
    <t>2116400190378</t>
  </si>
  <si>
    <t>211640019</t>
  </si>
  <si>
    <t>2116400190429</t>
  </si>
  <si>
    <t>2116400190433</t>
  </si>
  <si>
    <t>2116400190486</t>
  </si>
  <si>
    <t>2116400200448</t>
  </si>
  <si>
    <t>211640020</t>
  </si>
  <si>
    <t>0448</t>
  </si>
  <si>
    <t>2116400200452</t>
  </si>
  <si>
    <t>2116400200490</t>
  </si>
  <si>
    <t>2116400240128</t>
  </si>
  <si>
    <t>211640024</t>
  </si>
  <si>
    <t>2116400240132</t>
  </si>
  <si>
    <t>2116400240147</t>
  </si>
  <si>
    <t>2116400240344</t>
  </si>
  <si>
    <t>2116400240359</t>
  </si>
  <si>
    <t>2116500010021</t>
  </si>
  <si>
    <t>211650001</t>
  </si>
  <si>
    <t>2116600010052</t>
  </si>
  <si>
    <t>211660001</t>
  </si>
  <si>
    <t>2116600010067</t>
  </si>
  <si>
    <t>2116600010071</t>
  </si>
  <si>
    <t>2116600010086</t>
  </si>
  <si>
    <t>2116700010030</t>
  </si>
  <si>
    <t>211670001</t>
  </si>
  <si>
    <t>2116700010045</t>
  </si>
  <si>
    <t>211670001005A</t>
  </si>
  <si>
    <t>2116800010095</t>
  </si>
  <si>
    <t>211680001</t>
  </si>
  <si>
    <t>2116800010108</t>
  </si>
  <si>
    <t>2116800010112</t>
  </si>
  <si>
    <t>2116800010127</t>
  </si>
  <si>
    <t>2116800010131</t>
  </si>
  <si>
    <t>2116800020019</t>
  </si>
  <si>
    <t>211680002</t>
  </si>
  <si>
    <t>2116800020057</t>
  </si>
  <si>
    <t>2116800020061</t>
  </si>
  <si>
    <t>2116800020076</t>
  </si>
  <si>
    <t>2116800020146</t>
  </si>
  <si>
    <t>2116900010073</t>
  </si>
  <si>
    <t>211690001</t>
  </si>
  <si>
    <t>2116900010088</t>
  </si>
  <si>
    <t>2116900010092</t>
  </si>
  <si>
    <t>211690001011A</t>
  </si>
  <si>
    <t>2116900010124</t>
  </si>
  <si>
    <t>2117000010089</t>
  </si>
  <si>
    <t>211700001</t>
  </si>
  <si>
    <t>2117000010093</t>
  </si>
  <si>
    <t>2117000010106</t>
  </si>
  <si>
    <t>2117000010110</t>
  </si>
  <si>
    <t>2117000010125</t>
  </si>
  <si>
    <t>2117000050159</t>
  </si>
  <si>
    <t>211700005</t>
  </si>
  <si>
    <t>2117000050163</t>
  </si>
  <si>
    <t>2117000050178</t>
  </si>
  <si>
    <t>2117000050182</t>
  </si>
  <si>
    <t>2117000050197</t>
  </si>
  <si>
    <t>211700005020A</t>
  </si>
  <si>
    <t>2117000050214</t>
  </si>
  <si>
    <t>211700015013A</t>
  </si>
  <si>
    <t>211700015</t>
  </si>
  <si>
    <t>2117000150144</t>
  </si>
  <si>
    <t>2117100010033</t>
  </si>
  <si>
    <t>211710001</t>
  </si>
  <si>
    <t>2117100010067</t>
  </si>
  <si>
    <t>2117100010071</t>
  </si>
  <si>
    <t>2117200010064</t>
  </si>
  <si>
    <t>211720001</t>
  </si>
  <si>
    <t>2117200010083</t>
  </si>
  <si>
    <t>2117200010098</t>
  </si>
  <si>
    <t>2117200010100</t>
  </si>
  <si>
    <t>2117200010115</t>
  </si>
  <si>
    <t>211720001012A</t>
  </si>
  <si>
    <t>2117200010134</t>
  </si>
  <si>
    <t>2117400010016</t>
  </si>
  <si>
    <t>2117400010020</t>
  </si>
  <si>
    <t>2117400010035</t>
  </si>
  <si>
    <t>211740001004A</t>
  </si>
  <si>
    <t>2117400010054</t>
  </si>
  <si>
    <t>2117400010069</t>
  </si>
  <si>
    <t>2117400010105</t>
  </si>
  <si>
    <t>211740001011A</t>
  </si>
  <si>
    <t>2117400010124</t>
  </si>
  <si>
    <t>2117400010177</t>
  </si>
  <si>
    <t>2117400010209</t>
  </si>
  <si>
    <t>2117400010213</t>
  </si>
  <si>
    <t>2117400010228</t>
  </si>
  <si>
    <t>2117400010251</t>
  </si>
  <si>
    <t>2117400010266</t>
  </si>
  <si>
    <t>2117400010270</t>
  </si>
  <si>
    <t>2117400010285</t>
  </si>
  <si>
    <t>211740001029A</t>
  </si>
  <si>
    <t>2117400010317</t>
  </si>
  <si>
    <t>2117400010340</t>
  </si>
  <si>
    <t>2117400010355</t>
  </si>
  <si>
    <t>211740001036A</t>
  </si>
  <si>
    <t>2117400010389</t>
  </si>
  <si>
    <t>2117400010393</t>
  </si>
  <si>
    <t>2117400010406</t>
  </si>
  <si>
    <t>2117400010444</t>
  </si>
  <si>
    <t>2117400040321</t>
  </si>
  <si>
    <t>211740004</t>
  </si>
  <si>
    <t>2117400160302</t>
  </si>
  <si>
    <t>211740016</t>
  </si>
  <si>
    <t>2117400190336</t>
  </si>
  <si>
    <t>211740019</t>
  </si>
  <si>
    <t>2117400220374</t>
  </si>
  <si>
    <t>211740022</t>
  </si>
  <si>
    <t>2117500010051</t>
  </si>
  <si>
    <t>211750001</t>
  </si>
  <si>
    <t>2117500010066</t>
  </si>
  <si>
    <t>2117500010070</t>
  </si>
  <si>
    <t>211760001003A</t>
  </si>
  <si>
    <t>211760001</t>
  </si>
  <si>
    <t>2117600010044</t>
  </si>
  <si>
    <t>2117700010094</t>
  </si>
  <si>
    <t>211770001</t>
  </si>
  <si>
    <t>2117700010183</t>
  </si>
  <si>
    <t>2117700010198</t>
  </si>
  <si>
    <t>2117700010200</t>
  </si>
  <si>
    <t>2117700010215</t>
  </si>
  <si>
    <t>211770001022A</t>
  </si>
  <si>
    <t>2117700100022</t>
  </si>
  <si>
    <t>211770010</t>
  </si>
  <si>
    <t>2117700160111</t>
  </si>
  <si>
    <t>211770016</t>
  </si>
  <si>
    <t>2117700160126</t>
  </si>
  <si>
    <t>2117700160130</t>
  </si>
  <si>
    <t>2117700160234</t>
  </si>
  <si>
    <t>2117700160249</t>
  </si>
  <si>
    <t>2117700160253</t>
  </si>
  <si>
    <t>2117700160304</t>
  </si>
  <si>
    <t>2117700160319</t>
  </si>
  <si>
    <t>2117700160323</t>
  </si>
  <si>
    <t>2117700160357</t>
  </si>
  <si>
    <t>2117700160380</t>
  </si>
  <si>
    <t>2117700190037</t>
  </si>
  <si>
    <t>211770019</t>
  </si>
  <si>
    <t>2117700190145</t>
  </si>
  <si>
    <t>211770019015A</t>
  </si>
  <si>
    <t>2117700190164</t>
  </si>
  <si>
    <t>2117700190179</t>
  </si>
  <si>
    <t>2117700200268</t>
  </si>
  <si>
    <t>211770020</t>
  </si>
  <si>
    <t>2117700200338</t>
  </si>
  <si>
    <t>2117700200342</t>
  </si>
  <si>
    <t>2117800010053</t>
  </si>
  <si>
    <t>211780001</t>
  </si>
  <si>
    <t>2117800010068</t>
  </si>
  <si>
    <t>2117800010072</t>
  </si>
  <si>
    <t>2117900010192</t>
  </si>
  <si>
    <t>211790001</t>
  </si>
  <si>
    <t>2117900010205</t>
  </si>
  <si>
    <t>211790001021A</t>
  </si>
  <si>
    <t>2117900010224</t>
  </si>
  <si>
    <t>2117900010239</t>
  </si>
  <si>
    <t>2117900010243</t>
  </si>
  <si>
    <t>2117900010258</t>
  </si>
  <si>
    <t>2117900010262</t>
  </si>
  <si>
    <t>2117900180277</t>
  </si>
  <si>
    <t>211790018</t>
  </si>
  <si>
    <t>2117900180281</t>
  </si>
  <si>
    <t>2118000010066</t>
  </si>
  <si>
    <t>211800001</t>
  </si>
  <si>
    <t>2118000010070</t>
  </si>
  <si>
    <t>2118000010085</t>
  </si>
  <si>
    <t>211800001009A</t>
  </si>
  <si>
    <t>2118000050225</t>
  </si>
  <si>
    <t>211800005</t>
  </si>
  <si>
    <t>211800005023A</t>
  </si>
  <si>
    <t>2118000130136</t>
  </si>
  <si>
    <t>211800013</t>
  </si>
  <si>
    <t>2118000130140</t>
  </si>
  <si>
    <t>2118000130155</t>
  </si>
  <si>
    <t>211800015016A</t>
  </si>
  <si>
    <t>211800015</t>
  </si>
  <si>
    <t>2118000150174</t>
  </si>
  <si>
    <t>2118000150189</t>
  </si>
  <si>
    <t>2118000180193</t>
  </si>
  <si>
    <t>211800018</t>
  </si>
  <si>
    <t>2118000180206</t>
  </si>
  <si>
    <t>2118000180210</t>
  </si>
  <si>
    <t>2118000190244</t>
  </si>
  <si>
    <t>211800019</t>
  </si>
  <si>
    <t>2118000190259</t>
  </si>
  <si>
    <t>2118000190263</t>
  </si>
  <si>
    <t>2118100010044</t>
  </si>
  <si>
    <t>211810001</t>
  </si>
  <si>
    <t>2118100010063</t>
  </si>
  <si>
    <t>2118100010078</t>
  </si>
  <si>
    <t>2118200010041</t>
  </si>
  <si>
    <t>211820001</t>
  </si>
  <si>
    <t>2118200010056</t>
  </si>
  <si>
    <t>2118200010060</t>
  </si>
  <si>
    <t>2118300010034</t>
  </si>
  <si>
    <t>211830001</t>
  </si>
  <si>
    <t>2118300110087</t>
  </si>
  <si>
    <t>211830011</t>
  </si>
  <si>
    <t>2118300220068</t>
  </si>
  <si>
    <t>211830022</t>
  </si>
  <si>
    <t>2118300220072</t>
  </si>
  <si>
    <t>2118300230053</t>
  </si>
  <si>
    <t>211830023</t>
  </si>
  <si>
    <t>2118400010027</t>
  </si>
  <si>
    <t>211840001</t>
  </si>
  <si>
    <t>2118400010031</t>
  </si>
  <si>
    <t>2118400010046</t>
  </si>
  <si>
    <t>211850001001A</t>
  </si>
  <si>
    <t>211850001</t>
  </si>
  <si>
    <t>001A</t>
  </si>
  <si>
    <t>2118600010093</t>
  </si>
  <si>
    <t>211860001</t>
  </si>
  <si>
    <t>2118600010125</t>
  </si>
  <si>
    <t>2118600010178</t>
  </si>
  <si>
    <t>2118600010182</t>
  </si>
  <si>
    <t>2118600010214</t>
  </si>
  <si>
    <t>2118600010229</t>
  </si>
  <si>
    <t>2118600240267</t>
  </si>
  <si>
    <t>211860024</t>
  </si>
  <si>
    <t>0267</t>
  </si>
  <si>
    <t>2118600240271</t>
  </si>
  <si>
    <t>0271</t>
  </si>
  <si>
    <t>2118600240286</t>
  </si>
  <si>
    <t>0286</t>
  </si>
  <si>
    <t>2118600240290</t>
  </si>
  <si>
    <t>0290</t>
  </si>
  <si>
    <t>2118600240303</t>
  </si>
  <si>
    <t>0303</t>
  </si>
  <si>
    <t>2118600250248</t>
  </si>
  <si>
    <t>211860025</t>
  </si>
  <si>
    <t>0248</t>
  </si>
  <si>
    <t>2118600250252</t>
  </si>
  <si>
    <t>2118600400197</t>
  </si>
  <si>
    <t>211860040</t>
  </si>
  <si>
    <t>211860040020A</t>
  </si>
  <si>
    <t>2118600460233</t>
  </si>
  <si>
    <t>211860046</t>
  </si>
  <si>
    <t>2118700010029</t>
  </si>
  <si>
    <t>211870001</t>
  </si>
  <si>
    <t>211880001005A</t>
  </si>
  <si>
    <t>211880001</t>
  </si>
  <si>
    <t>2118800010064</t>
  </si>
  <si>
    <t>2118800010079</t>
  </si>
  <si>
    <t>2118800010083</t>
  </si>
  <si>
    <t>2118800010098</t>
  </si>
  <si>
    <t>2118800020100</t>
  </si>
  <si>
    <t>211880002</t>
  </si>
  <si>
    <t>2118800060115</t>
  </si>
  <si>
    <t>211880006</t>
  </si>
  <si>
    <t>2118900010131</t>
  </si>
  <si>
    <t>211890001</t>
  </si>
  <si>
    <t>2118900010146</t>
  </si>
  <si>
    <t>2118900010150</t>
  </si>
  <si>
    <t>2118900010165</t>
  </si>
  <si>
    <t>211890001017A</t>
  </si>
  <si>
    <t>2118900090108</t>
  </si>
  <si>
    <t>211890009</t>
  </si>
  <si>
    <t>2118900090184</t>
  </si>
  <si>
    <t>2118900090199</t>
  </si>
  <si>
    <t>211890009024A</t>
  </si>
  <si>
    <t>2118900100112</t>
  </si>
  <si>
    <t>211890010</t>
  </si>
  <si>
    <t>2118900100127</t>
  </si>
  <si>
    <t>2118900100201</t>
  </si>
  <si>
    <t>2118900100216</t>
  </si>
  <si>
    <t>2118900100220</t>
  </si>
  <si>
    <t>2118900100235</t>
  </si>
  <si>
    <t>2118900100254</t>
  </si>
  <si>
    <t>2118900100273</t>
  </si>
  <si>
    <t>2119000010043</t>
  </si>
  <si>
    <t>211900001</t>
  </si>
  <si>
    <t>2119000010058</t>
  </si>
  <si>
    <t>2119000010062</t>
  </si>
  <si>
    <t>211910001006A</t>
  </si>
  <si>
    <t>211910001</t>
  </si>
  <si>
    <t>2119100010074</t>
  </si>
  <si>
    <t>2119100010089</t>
  </si>
  <si>
    <t>2119100010093</t>
  </si>
  <si>
    <t>2119100010106</t>
  </si>
  <si>
    <t>2119100010110</t>
  </si>
  <si>
    <t>2119100010125</t>
  </si>
  <si>
    <t>211910001013A</t>
  </si>
  <si>
    <t>2119100010144</t>
  </si>
  <si>
    <t>2119200010033</t>
  </si>
  <si>
    <t>211920001</t>
  </si>
  <si>
    <t>211930001005A</t>
  </si>
  <si>
    <t>211930001</t>
  </si>
  <si>
    <t>2119300010064</t>
  </si>
  <si>
    <t>2119400010095</t>
  </si>
  <si>
    <t>211940001</t>
  </si>
  <si>
    <t>2119400010108</t>
  </si>
  <si>
    <t>2119400010131</t>
  </si>
  <si>
    <t>2119400010146</t>
  </si>
  <si>
    <t>2119400010216</t>
  </si>
  <si>
    <t>2119400010220</t>
  </si>
  <si>
    <t>2119400010235</t>
  </si>
  <si>
    <t>211940001031A</t>
  </si>
  <si>
    <t>2119400120150</t>
  </si>
  <si>
    <t>211940012</t>
  </si>
  <si>
    <t>2119400120165</t>
  </si>
  <si>
    <t>211940016017A</t>
  </si>
  <si>
    <t>211940016</t>
  </si>
  <si>
    <t>2119400160184</t>
  </si>
  <si>
    <t>2119400160199</t>
  </si>
  <si>
    <t>2119400160201</t>
  </si>
  <si>
    <t>211940016024A</t>
  </si>
  <si>
    <t>2119400160254</t>
  </si>
  <si>
    <t>2119400160269</t>
  </si>
  <si>
    <t>2119400160273</t>
  </si>
  <si>
    <t>2119400160288</t>
  </si>
  <si>
    <t>2119400160292</t>
  </si>
  <si>
    <t>2119400160305</t>
  </si>
  <si>
    <t>2119400160324</t>
  </si>
  <si>
    <t>2119400160339</t>
  </si>
  <si>
    <t>2119400160343</t>
  </si>
  <si>
    <t>2119400160358</t>
  </si>
  <si>
    <t>2119400160362</t>
  </si>
  <si>
    <t>2119400160377</t>
  </si>
  <si>
    <t>2119500010054</t>
  </si>
  <si>
    <t>211950001</t>
  </si>
  <si>
    <t>2119500010069</t>
  </si>
  <si>
    <t>2119500010073</t>
  </si>
  <si>
    <t>2119500010092</t>
  </si>
  <si>
    <t>2119500140105</t>
  </si>
  <si>
    <t>211950014</t>
  </si>
  <si>
    <t>2119500160088</t>
  </si>
  <si>
    <t>211950016</t>
  </si>
  <si>
    <t>2119600010047</t>
  </si>
  <si>
    <t>211960001</t>
  </si>
  <si>
    <t>2119600010051</t>
  </si>
  <si>
    <t>2119600010070</t>
  </si>
  <si>
    <t>2119700010114</t>
  </si>
  <si>
    <t>211970001</t>
  </si>
  <si>
    <t>2119700010129</t>
  </si>
  <si>
    <t>2119700010133</t>
  </si>
  <si>
    <t>2119700010186</t>
  </si>
  <si>
    <t>2119700010190</t>
  </si>
  <si>
    <t>2119700010203</t>
  </si>
  <si>
    <t>2119700010218</t>
  </si>
  <si>
    <t>2119700010275</t>
  </si>
  <si>
    <t>211970001028A</t>
  </si>
  <si>
    <t>2119700010294</t>
  </si>
  <si>
    <t>2119700010307</t>
  </si>
  <si>
    <t>2119700010311</t>
  </si>
  <si>
    <t>2119700010326</t>
  </si>
  <si>
    <t>2119700010330</t>
  </si>
  <si>
    <t>2119700290222</t>
  </si>
  <si>
    <t>211970029</t>
  </si>
  <si>
    <t>2119700290237</t>
  </si>
  <si>
    <t>2119700290241</t>
  </si>
  <si>
    <t>2119700290256</t>
  </si>
  <si>
    <t>2119700290260</t>
  </si>
  <si>
    <t>2119800010041</t>
  </si>
  <si>
    <t>211980001</t>
  </si>
  <si>
    <t>2119900010053</t>
  </si>
  <si>
    <t>211990001</t>
  </si>
  <si>
    <t>2119900010068</t>
  </si>
  <si>
    <t>2119900010072</t>
  </si>
  <si>
    <t>2119900010087</t>
  </si>
  <si>
    <t>2119900080142</t>
  </si>
  <si>
    <t>211990008</t>
  </si>
  <si>
    <t>2119900090091</t>
  </si>
  <si>
    <t>211990009</t>
  </si>
  <si>
    <t>2119900160104</t>
  </si>
  <si>
    <t>211990016</t>
  </si>
  <si>
    <t>2119900160119</t>
  </si>
  <si>
    <t>2120000010056</t>
  </si>
  <si>
    <t>212000001</t>
  </si>
  <si>
    <t>2120000010060</t>
  </si>
  <si>
    <t>212010001002A</t>
  </si>
  <si>
    <t>212010001</t>
  </si>
  <si>
    <t>2120100010034</t>
  </si>
  <si>
    <t>212020001007A</t>
  </si>
  <si>
    <t>212020001</t>
  </si>
  <si>
    <t>2120200010084</t>
  </si>
  <si>
    <t>2120200010099</t>
  </si>
  <si>
    <t>2120200010101</t>
  </si>
  <si>
    <t>2120200100116</t>
  </si>
  <si>
    <t>212020010</t>
  </si>
  <si>
    <t>2120300010077</t>
  </si>
  <si>
    <t>212030001</t>
  </si>
  <si>
    <t>2120300010081</t>
  </si>
  <si>
    <t>2120300010096</t>
  </si>
  <si>
    <t>2120300010109</t>
  </si>
  <si>
    <t>2120300010113</t>
  </si>
  <si>
    <t>2120400010036</t>
  </si>
  <si>
    <t>212040001</t>
  </si>
  <si>
    <t>2120400010055</t>
  </si>
  <si>
    <t>212040001006A</t>
  </si>
  <si>
    <t>2120500010090</t>
  </si>
  <si>
    <t>212050001</t>
  </si>
  <si>
    <t>2120500010141</t>
  </si>
  <si>
    <t>2120500010156</t>
  </si>
  <si>
    <t>2120500010207</t>
  </si>
  <si>
    <t>2120500010211</t>
  </si>
  <si>
    <t>2120500010226</t>
  </si>
  <si>
    <t>2120500010230</t>
  </si>
  <si>
    <t>2120500010300</t>
  </si>
  <si>
    <t>212050001032A</t>
  </si>
  <si>
    <t>2120500010372</t>
  </si>
  <si>
    <t>2120500010387</t>
  </si>
  <si>
    <t>0387</t>
  </si>
  <si>
    <t>2120500010391</t>
  </si>
  <si>
    <t>2120500010404</t>
  </si>
  <si>
    <t>0404</t>
  </si>
  <si>
    <t>2120500060103</t>
  </si>
  <si>
    <t>212050006</t>
  </si>
  <si>
    <t>2120500060118</t>
  </si>
  <si>
    <t>2120500060122</t>
  </si>
  <si>
    <t>2120500060298</t>
  </si>
  <si>
    <t>2120500060315</t>
  </si>
  <si>
    <t>2120500060334</t>
  </si>
  <si>
    <t>2120500060349</t>
  </si>
  <si>
    <t>2120500060419</t>
  </si>
  <si>
    <t>2120500060423</t>
  </si>
  <si>
    <t>2120500060438</t>
  </si>
  <si>
    <t>2120500060442</t>
  </si>
  <si>
    <t>2120500070160</t>
  </si>
  <si>
    <t>212050007</t>
  </si>
  <si>
    <t>2120500070175</t>
  </si>
  <si>
    <t>0175</t>
  </si>
  <si>
    <t>212050007018A</t>
  </si>
  <si>
    <t>2120500070245</t>
  </si>
  <si>
    <t>212050007025A</t>
  </si>
  <si>
    <t>2120500070264</t>
  </si>
  <si>
    <t>2120500070353</t>
  </si>
  <si>
    <t>2120600010045</t>
  </si>
  <si>
    <t>212060001</t>
  </si>
  <si>
    <t>212060001005A</t>
  </si>
  <si>
    <t>2120700010019</t>
  </si>
  <si>
    <t>212070001</t>
  </si>
  <si>
    <t>2120700010080</t>
  </si>
  <si>
    <t>2120700010095</t>
  </si>
  <si>
    <t>2120700010150</t>
  </si>
  <si>
    <t>2120700010254</t>
  </si>
  <si>
    <t>2120700050165</t>
  </si>
  <si>
    <t>212070005</t>
  </si>
  <si>
    <t>212070005017A</t>
  </si>
  <si>
    <t>2120700110184</t>
  </si>
  <si>
    <t>212070011</t>
  </si>
  <si>
    <t>2120700110199</t>
  </si>
  <si>
    <t>2120700110273</t>
  </si>
  <si>
    <t>2120700120201</t>
  </si>
  <si>
    <t>212070012</t>
  </si>
  <si>
    <t>2120700120269</t>
  </si>
  <si>
    <t>2120700180216</t>
  </si>
  <si>
    <t>212070018</t>
  </si>
  <si>
    <t>2120700210127</t>
  </si>
  <si>
    <t>212070021</t>
  </si>
  <si>
    <t>2120700210131</t>
  </si>
  <si>
    <t>2120800010105</t>
  </si>
  <si>
    <t>212080001</t>
  </si>
  <si>
    <t>212080001011A</t>
  </si>
  <si>
    <t>2120800010124</t>
  </si>
  <si>
    <t>2120800010139</t>
  </si>
  <si>
    <t>2120800010143</t>
  </si>
  <si>
    <t>2120800010158</t>
  </si>
  <si>
    <t>2120800010162</t>
  </si>
  <si>
    <t>2120800010177</t>
  </si>
  <si>
    <t>2120800010181</t>
  </si>
  <si>
    <t>2120800010196</t>
  </si>
  <si>
    <t>2120800010209</t>
  </si>
  <si>
    <t>2120800010247</t>
  </si>
  <si>
    <t>2120800010251</t>
  </si>
  <si>
    <t>2120800040270</t>
  </si>
  <si>
    <t>212080004</t>
  </si>
  <si>
    <t>2120800040285</t>
  </si>
  <si>
    <t>212080015029A</t>
  </si>
  <si>
    <t>212080015</t>
  </si>
  <si>
    <t>2120800150302</t>
  </si>
  <si>
    <t>2120900010070</t>
  </si>
  <si>
    <t>212090001</t>
  </si>
  <si>
    <t>2120900010085</t>
  </si>
  <si>
    <t>212090001009A</t>
  </si>
  <si>
    <t>2120900010140</t>
  </si>
  <si>
    <t>2120900010155</t>
  </si>
  <si>
    <t>2121000010029</t>
  </si>
  <si>
    <t>212100001</t>
  </si>
  <si>
    <t>2121100010030</t>
  </si>
  <si>
    <t>212110001</t>
  </si>
  <si>
    <t>2121100010045</t>
  </si>
  <si>
    <t>212110001005A</t>
  </si>
  <si>
    <t>2121100010064</t>
  </si>
  <si>
    <t>2121100010079</t>
  </si>
  <si>
    <t>2121100010083</t>
  </si>
  <si>
    <t>2121100010098</t>
  </si>
  <si>
    <t>2121100010100</t>
  </si>
  <si>
    <t>2121200010057</t>
  </si>
  <si>
    <t>212120001</t>
  </si>
  <si>
    <t>2121200240061</t>
  </si>
  <si>
    <t>212120024</t>
  </si>
  <si>
    <t>2121200240076</t>
  </si>
  <si>
    <t>2121200240080</t>
  </si>
  <si>
    <t>2121300010035</t>
  </si>
  <si>
    <t>212130001</t>
  </si>
  <si>
    <t>2121400010013</t>
  </si>
  <si>
    <t>212140001</t>
  </si>
  <si>
    <t>2121400010047</t>
  </si>
  <si>
    <t>2121400010051</t>
  </si>
  <si>
    <t>2121400010066</t>
  </si>
  <si>
    <t>2121400010070</t>
  </si>
  <si>
    <t>2121400010085</t>
  </si>
  <si>
    <t>212150001003A</t>
  </si>
  <si>
    <t>212150001</t>
  </si>
  <si>
    <t>2121500010044</t>
  </si>
  <si>
    <t>2121500010059</t>
  </si>
  <si>
    <t>2121600010022</t>
  </si>
  <si>
    <t>212160001</t>
  </si>
  <si>
    <t>2121700010053</t>
  </si>
  <si>
    <t>212170001</t>
  </si>
  <si>
    <t>2121700010072</t>
  </si>
  <si>
    <t>2121700010087</t>
  </si>
  <si>
    <t>2121700010091</t>
  </si>
  <si>
    <t>2121700010104</t>
  </si>
  <si>
    <t>2121700020123</t>
  </si>
  <si>
    <t>212170002</t>
  </si>
  <si>
    <t>2121700100119</t>
  </si>
  <si>
    <t>212170010</t>
  </si>
  <si>
    <t>BLOQUE 26 — Tipo de zona (determina el catálogo y la unidad geográfica aplicable)</t>
  </si>
  <si>
    <t>Tipo de zona</t>
  </si>
  <si>
    <t>Unidad geográfica</t>
  </si>
  <si>
    <t>Catálogo aplicable</t>
  </si>
  <si>
    <t>Urbano (AGEB)</t>
  </si>
  <si>
    <t>BLOQUE 25 — Catálogo territorial URBANO</t>
  </si>
  <si>
    <t>Rural (Municipio)</t>
  </si>
  <si>
    <t>BLOQUE 24 — Catálogo territorial RURAL</t>
  </si>
  <si>
    <t>TIPO DE ZONA</t>
  </si>
  <si>
    <t>B. CRUCE AUTOMÁTICO CON LOS PARÁMETROS OFICIALES (el Ejecutor no realiza estos cruces)</t>
  </si>
  <si>
    <t>99_Catálogos, bloques 24, 25 y 26</t>
  </si>
  <si>
    <t>RESUELTO — el catálogo territorial ya contiene los 217 municipios de Puebla (INEGI) con ZAP rural 2026 y grado de marginación IMM 2020 CONAPO, más los 2,330 AGEBs de ZAP urbana 2026. Se eliminaron los registros DEMO del catálogo.</t>
  </si>
  <si>
    <t>Resuelto</t>
  </si>
  <si>
    <t>RESUELTO — parámetros territoriales del ejercicio fijados (fuentes y cortes de ZAP y marginación, unidad geográfica condicional y regla dual).</t>
  </si>
  <si>
    <t>Ejecutor de Gasto (clave + nombre)</t>
  </si>
  <si>
    <t>RESUELTO — catálogo institucional de Ejecutores de Gasto cargado: 86 claves presupuestales (001 a 176), sin duplicados. La columna A del desplegable se arma con fórmula a partir de la clave y el nombre.</t>
  </si>
  <si>
    <t>RESUELTO — catálogo institucional de Ejecutores de Gasto cargado (86 claves).</t>
  </si>
  <si>
    <t>2100800010049</t>
  </si>
  <si>
    <t>210080001</t>
  </si>
  <si>
    <t>2100800010053</t>
  </si>
  <si>
    <t>2101600010036</t>
  </si>
  <si>
    <t>210160001006A</t>
  </si>
  <si>
    <t>2101900010023</t>
  </si>
  <si>
    <t>2101900010076</t>
  </si>
  <si>
    <t>2101900010108</t>
  </si>
  <si>
    <t>2101900010216</t>
  </si>
  <si>
    <t>2101900010235</t>
  </si>
  <si>
    <t>210190001024A</t>
  </si>
  <si>
    <t>2101900010269</t>
  </si>
  <si>
    <t>2101900010273</t>
  </si>
  <si>
    <t>2101900010288</t>
  </si>
  <si>
    <t>2101900010305</t>
  </si>
  <si>
    <t>210190001031A</t>
  </si>
  <si>
    <t>2101900010324</t>
  </si>
  <si>
    <t>2101900010339</t>
  </si>
  <si>
    <t>2101900010697</t>
  </si>
  <si>
    <t>210190001070A</t>
  </si>
  <si>
    <t>2101900010714</t>
  </si>
  <si>
    <t>2101900010729</t>
  </si>
  <si>
    <t>2101900010733</t>
  </si>
  <si>
    <t>2101900010748</t>
  </si>
  <si>
    <t>2101900010771</t>
  </si>
  <si>
    <t>2101900010786</t>
  </si>
  <si>
    <t>2101900010790</t>
  </si>
  <si>
    <t>2101900010803</t>
  </si>
  <si>
    <t>2101900010818</t>
  </si>
  <si>
    <t>2101900010841</t>
  </si>
  <si>
    <t>2102100010021</t>
  </si>
  <si>
    <t>210210001</t>
  </si>
  <si>
    <t>2104100010255</t>
  </si>
  <si>
    <t>2104100010289</t>
  </si>
  <si>
    <t>2104100010310</t>
  </si>
  <si>
    <t>2104100080113</t>
  </si>
  <si>
    <t>Sanctorum</t>
  </si>
  <si>
    <t>210410013001A</t>
  </si>
  <si>
    <t>210410013</t>
  </si>
  <si>
    <t>Barrio de Nuevo León</t>
  </si>
  <si>
    <t>2104100290058</t>
  </si>
  <si>
    <t>210410029</t>
  </si>
  <si>
    <t>Galaxias Almecatla</t>
  </si>
  <si>
    <t>2104400010045</t>
  </si>
  <si>
    <t>2105300010449</t>
  </si>
  <si>
    <t>0449</t>
  </si>
  <si>
    <t>2106200010039</t>
  </si>
  <si>
    <t>2108200010031</t>
  </si>
  <si>
    <t>2108200010050</t>
  </si>
  <si>
    <t>2108200010065</t>
  </si>
  <si>
    <t>2108500010230</t>
  </si>
  <si>
    <t>2108500010353</t>
  </si>
  <si>
    <t>2108500010508</t>
  </si>
  <si>
    <t>2108500010616</t>
  </si>
  <si>
    <t>210910001005A</t>
  </si>
  <si>
    <t>210910001</t>
  </si>
  <si>
    <t>2109100010064</t>
  </si>
  <si>
    <t>2109100010079</t>
  </si>
  <si>
    <t>2109100010083</t>
  </si>
  <si>
    <t>2109100010115</t>
  </si>
  <si>
    <t>210910001012A</t>
  </si>
  <si>
    <t>2109700010049</t>
  </si>
  <si>
    <t>2109700010068</t>
  </si>
  <si>
    <t>2110500010038</t>
  </si>
  <si>
    <t>2111400010361</t>
  </si>
  <si>
    <t>2111400010376</t>
  </si>
  <si>
    <t>2111400010658</t>
  </si>
  <si>
    <t>2111400010662</t>
  </si>
  <si>
    <t>2111400010677</t>
  </si>
  <si>
    <t>0677</t>
  </si>
  <si>
    <t>2111400010696</t>
  </si>
  <si>
    <t>2111400010732</t>
  </si>
  <si>
    <t>2111400010747</t>
  </si>
  <si>
    <t>2111400010817</t>
  </si>
  <si>
    <t>2111400010821</t>
  </si>
  <si>
    <t>211140001086A</t>
  </si>
  <si>
    <t>2111400011393</t>
  </si>
  <si>
    <t>2111400011406</t>
  </si>
  <si>
    <t>2111400011514</t>
  </si>
  <si>
    <t>2111400011779</t>
  </si>
  <si>
    <t>2111400011798</t>
  </si>
  <si>
    <t>2111400011853</t>
  </si>
  <si>
    <t>1853</t>
  </si>
  <si>
    <t>2111400011872</t>
  </si>
  <si>
    <t>1872</t>
  </si>
  <si>
    <t>2111400012122</t>
  </si>
  <si>
    <t>2122</t>
  </si>
  <si>
    <t>2111400012160</t>
  </si>
  <si>
    <t>2160</t>
  </si>
  <si>
    <t>2111400012315</t>
  </si>
  <si>
    <t>2315</t>
  </si>
  <si>
    <t>2111400012457</t>
  </si>
  <si>
    <t>2457</t>
  </si>
  <si>
    <t>2111400012461</t>
  </si>
  <si>
    <t>2461</t>
  </si>
  <si>
    <t>2111400012476</t>
  </si>
  <si>
    <t>2476</t>
  </si>
  <si>
    <t>2111400012480</t>
  </si>
  <si>
    <t>2480</t>
  </si>
  <si>
    <t>2111400012512</t>
  </si>
  <si>
    <t>2512</t>
  </si>
  <si>
    <t>2111400012885</t>
  </si>
  <si>
    <t>2885</t>
  </si>
  <si>
    <t>2111400013084</t>
  </si>
  <si>
    <t>3084</t>
  </si>
  <si>
    <t>2111400013099</t>
  </si>
  <si>
    <t>3099</t>
  </si>
  <si>
    <t>211140001321A</t>
  </si>
  <si>
    <t>321A</t>
  </si>
  <si>
    <t>2111400013347</t>
  </si>
  <si>
    <t>3347</t>
  </si>
  <si>
    <t>2111400013402</t>
  </si>
  <si>
    <t>3402</t>
  </si>
  <si>
    <t>2111400013559</t>
  </si>
  <si>
    <t>3559</t>
  </si>
  <si>
    <t>2111400013563</t>
  </si>
  <si>
    <t>3563</t>
  </si>
  <si>
    <t>2111400013652</t>
  </si>
  <si>
    <t>3652</t>
  </si>
  <si>
    <t>2111400013690</t>
  </si>
  <si>
    <t>3690</t>
  </si>
  <si>
    <t>2111400013741</t>
  </si>
  <si>
    <t>3741</t>
  </si>
  <si>
    <t>2111400013756</t>
  </si>
  <si>
    <t>3756</t>
  </si>
  <si>
    <t>2111400013794</t>
  </si>
  <si>
    <t>3794</t>
  </si>
  <si>
    <t>2111400013807</t>
  </si>
  <si>
    <t>3807</t>
  </si>
  <si>
    <t>2111400013811</t>
  </si>
  <si>
    <t>3811</t>
  </si>
  <si>
    <t>211140001392A</t>
  </si>
  <si>
    <t>392A</t>
  </si>
  <si>
    <t>2111400013991</t>
  </si>
  <si>
    <t>3991</t>
  </si>
  <si>
    <t>2111400014006</t>
  </si>
  <si>
    <t>4006</t>
  </si>
  <si>
    <t>2111400014010</t>
  </si>
  <si>
    <t>4010</t>
  </si>
  <si>
    <t>2111400014133</t>
  </si>
  <si>
    <t>4133</t>
  </si>
  <si>
    <t>2111400014203</t>
  </si>
  <si>
    <t>4203</t>
  </si>
  <si>
    <t>2111400014237</t>
  </si>
  <si>
    <t>4237</t>
  </si>
  <si>
    <t>2111400014627</t>
  </si>
  <si>
    <t>4627</t>
  </si>
  <si>
    <t>2111400014769</t>
  </si>
  <si>
    <t>4769</t>
  </si>
  <si>
    <t>2111400015038</t>
  </si>
  <si>
    <t>5038</t>
  </si>
  <si>
    <t>2111400015150</t>
  </si>
  <si>
    <t>5150</t>
  </si>
  <si>
    <t>211140001517A</t>
  </si>
  <si>
    <t>517A</t>
  </si>
  <si>
    <t>2111400015220</t>
  </si>
  <si>
    <t>5220</t>
  </si>
  <si>
    <t>2111400015254</t>
  </si>
  <si>
    <t>5254</t>
  </si>
  <si>
    <t>2111400015273</t>
  </si>
  <si>
    <t>5273</t>
  </si>
  <si>
    <t>2111400015358</t>
  </si>
  <si>
    <t>5358</t>
  </si>
  <si>
    <t>2111400015697</t>
  </si>
  <si>
    <t>211140001570A</t>
  </si>
  <si>
    <t>2111400015714</t>
  </si>
  <si>
    <t>2111400015729</t>
  </si>
  <si>
    <t>2111400015733</t>
  </si>
  <si>
    <t>2111400015748</t>
  </si>
  <si>
    <t>2111400015752</t>
  </si>
  <si>
    <t>2111400015767</t>
  </si>
  <si>
    <t>2111400015771</t>
  </si>
  <si>
    <t>2111400015786</t>
  </si>
  <si>
    <t>2111400015790</t>
  </si>
  <si>
    <t>2111400015803</t>
  </si>
  <si>
    <t>2111400015818</t>
  </si>
  <si>
    <t>2111400015822</t>
  </si>
  <si>
    <t>2111400015837</t>
  </si>
  <si>
    <t>2111400015841</t>
  </si>
  <si>
    <t>2111400015856</t>
  </si>
  <si>
    <t>2111400015860</t>
  </si>
  <si>
    <t>2111400015875</t>
  </si>
  <si>
    <t>211140001588A</t>
  </si>
  <si>
    <t>2111400015894</t>
  </si>
  <si>
    <t>2111400015907</t>
  </si>
  <si>
    <t>2111400015911</t>
  </si>
  <si>
    <t>2111400015926</t>
  </si>
  <si>
    <t>2111400015930</t>
  </si>
  <si>
    <t>5930</t>
  </si>
  <si>
    <t>2111400015945</t>
  </si>
  <si>
    <t>2111400015983</t>
  </si>
  <si>
    <t>5983</t>
  </si>
  <si>
    <t>2111400015998</t>
  </si>
  <si>
    <t>2111400016002</t>
  </si>
  <si>
    <t>2111400016017</t>
  </si>
  <si>
    <t>2111400016021</t>
  </si>
  <si>
    <t>2111400016040</t>
  </si>
  <si>
    <t>2111400016055</t>
  </si>
  <si>
    <t>211140001606A</t>
  </si>
  <si>
    <t>2111400016074</t>
  </si>
  <si>
    <t>2111400016089</t>
  </si>
  <si>
    <t>2111400016093</t>
  </si>
  <si>
    <t>2111400016106</t>
  </si>
  <si>
    <t>2111400016110</t>
  </si>
  <si>
    <t>2111400016125</t>
  </si>
  <si>
    <t>211140001613A</t>
  </si>
  <si>
    <t>2111400016144</t>
  </si>
  <si>
    <t>2111400016159</t>
  </si>
  <si>
    <t>2111400016163</t>
  </si>
  <si>
    <t>2111400016182</t>
  </si>
  <si>
    <t>2111400016197</t>
  </si>
  <si>
    <t>211140001620A</t>
  </si>
  <si>
    <t>2111400016252</t>
  </si>
  <si>
    <t>2111400016267</t>
  </si>
  <si>
    <t>2111400016271</t>
  </si>
  <si>
    <t>2111400016286</t>
  </si>
  <si>
    <t>6286</t>
  </si>
  <si>
    <t>2111400016290</t>
  </si>
  <si>
    <t>6290</t>
  </si>
  <si>
    <t>2111400016303</t>
  </si>
  <si>
    <t>6303</t>
  </si>
  <si>
    <t>2111400016318</t>
  </si>
  <si>
    <t>6318</t>
  </si>
  <si>
    <t>2111400016322</t>
  </si>
  <si>
    <t>2111400016337</t>
  </si>
  <si>
    <t>2111400016341</t>
  </si>
  <si>
    <t>6341</t>
  </si>
  <si>
    <t>2111400016356</t>
  </si>
  <si>
    <t>2111400016375</t>
  </si>
  <si>
    <t>211140001638A</t>
  </si>
  <si>
    <t>2111400016394</t>
  </si>
  <si>
    <t>2111400016407</t>
  </si>
  <si>
    <t>2111400016411</t>
  </si>
  <si>
    <t>2111400016445</t>
  </si>
  <si>
    <t>211140001645A</t>
  </si>
  <si>
    <t>2111400016464</t>
  </si>
  <si>
    <t>2111400016479</t>
  </si>
  <si>
    <t>6479</t>
  </si>
  <si>
    <t>2111400016483</t>
  </si>
  <si>
    <t>2111400016498</t>
  </si>
  <si>
    <t>6498</t>
  </si>
  <si>
    <t>2111400016500</t>
  </si>
  <si>
    <t>2111400016515</t>
  </si>
  <si>
    <t>6515</t>
  </si>
  <si>
    <t>211140001652A</t>
  </si>
  <si>
    <t>2111400016534</t>
  </si>
  <si>
    <t>2111400016549</t>
  </si>
  <si>
    <t>2111400016587</t>
  </si>
  <si>
    <t>2111400016591</t>
  </si>
  <si>
    <t>2111400016604</t>
  </si>
  <si>
    <t>2111400016619</t>
  </si>
  <si>
    <t>2111400016623</t>
  </si>
  <si>
    <t>2111400016638</t>
  </si>
  <si>
    <t>2111400016642</t>
  </si>
  <si>
    <t>2111400016661</t>
  </si>
  <si>
    <t>2111400016680</t>
  </si>
  <si>
    <t>2111400016746</t>
  </si>
  <si>
    <t>2111400016750</t>
  </si>
  <si>
    <t>2111400016765</t>
  </si>
  <si>
    <t>211140001677A</t>
  </si>
  <si>
    <t>677A</t>
  </si>
  <si>
    <t>2111400016784</t>
  </si>
  <si>
    <t>6784</t>
  </si>
  <si>
    <t>2111400016799</t>
  </si>
  <si>
    <t>6799</t>
  </si>
  <si>
    <t>2111401946572</t>
  </si>
  <si>
    <t>6572</t>
  </si>
  <si>
    <t>San Sebastián de Aparicio</t>
  </si>
  <si>
    <t>La Magdalena Tetela Morelos</t>
  </si>
  <si>
    <t>San Agustín Tlaxco</t>
  </si>
  <si>
    <t>San Jerónimo Ocotitlán</t>
  </si>
  <si>
    <t>Santa Isabel Tepetzala</t>
  </si>
  <si>
    <t>Santa María Nenetzintla</t>
  </si>
  <si>
    <t>San Juan Tepulco</t>
  </si>
  <si>
    <t>Apango de Zaragoza</t>
  </si>
  <si>
    <t>Tlacamilco</t>
  </si>
  <si>
    <t>San Vicente Boquerón</t>
  </si>
  <si>
    <t>Actipan de Morelos (Santa María Actipan)</t>
  </si>
  <si>
    <t>Progreso de Juárez</t>
  </si>
  <si>
    <t>San Sebastián Teteles</t>
  </si>
  <si>
    <t>San Sebastián Villanueva</t>
  </si>
  <si>
    <t>Tlacotepec (San Mateo)</t>
  </si>
  <si>
    <t>Concepción Capulac (La Ex-Hacienda)</t>
  </si>
  <si>
    <t>Casa Blanca</t>
  </si>
  <si>
    <t>Ignacio Zaragoza</t>
  </si>
  <si>
    <t>Cala Sur</t>
  </si>
  <si>
    <t>Tacopan</t>
  </si>
  <si>
    <t>2101900010856</t>
  </si>
  <si>
    <t>San Jerónimo Coyula</t>
  </si>
  <si>
    <t>San Pedro Benito Juárez</t>
  </si>
  <si>
    <t>Santa Cruz Tehuixpango</t>
  </si>
  <si>
    <t>El Encanto del Cerril</t>
  </si>
  <si>
    <t>San Juan Amecac</t>
  </si>
  <si>
    <t>San Juan Tejupa</t>
  </si>
  <si>
    <t>San Lucas Atzala</t>
  </si>
  <si>
    <t>San Mateo Ozolco</t>
  </si>
  <si>
    <t>San Antonio Mihuacán</t>
  </si>
  <si>
    <t>San Francisco Ocotlán (Ocotlán)</t>
  </si>
  <si>
    <t>Calipan</t>
  </si>
  <si>
    <t>San Jerónimo Almoloya</t>
  </si>
  <si>
    <t>La Trinidad Chautenco</t>
  </si>
  <si>
    <t>San Lorenzo Almecatla</t>
  </si>
  <si>
    <t>San Jacinto</t>
  </si>
  <si>
    <t>Tzinacapan</t>
  </si>
  <si>
    <t>San Andrés Payuca</t>
  </si>
  <si>
    <t>Temextla</t>
  </si>
  <si>
    <t>San Francisco Cuautlancingo (El Barrio)</t>
  </si>
  <si>
    <t>Tlancualpican</t>
  </si>
  <si>
    <t>San Juan Tetla</t>
  </si>
  <si>
    <t>San Nicolás Zecalacoayan</t>
  </si>
  <si>
    <t>San Antonio Tlatenco</t>
  </si>
  <si>
    <t>Atencingo</t>
  </si>
  <si>
    <t>Escape de Lagunillas</t>
  </si>
  <si>
    <t>El Paredón</t>
  </si>
  <si>
    <t>Ixtlahuaca Barrio</t>
  </si>
  <si>
    <t>Coahuixco</t>
  </si>
  <si>
    <t>San Isidro</t>
  </si>
  <si>
    <t>Sosa</t>
  </si>
  <si>
    <t>Francisco I. Madero</t>
  </si>
  <si>
    <t>San Antonio Portezuelo</t>
  </si>
  <si>
    <t>Santa Úrsula Chiconquiac</t>
  </si>
  <si>
    <t>Santiago Tenango</t>
  </si>
  <si>
    <t>Cacaloxúchitl</t>
  </si>
  <si>
    <t>Tezonteopan de Bonilla</t>
  </si>
  <si>
    <t>Las Colonias de Hidalgo</t>
  </si>
  <si>
    <t>Tenango de las Flores</t>
  </si>
  <si>
    <t>Xaltepec</t>
  </si>
  <si>
    <t>Tzicatlán</t>
  </si>
  <si>
    <t>Santa María Atexcac</t>
  </si>
  <si>
    <t>San Mateo Capultitlán</t>
  </si>
  <si>
    <t>Santa María Nepopualco</t>
  </si>
  <si>
    <t>San Miguel Tianguizolco</t>
  </si>
  <si>
    <t>Santa Ana Xalmimilulco</t>
  </si>
  <si>
    <t>Rancho de los Caballos</t>
  </si>
  <si>
    <t>Valle de San Miguel</t>
  </si>
  <si>
    <t>Ayutla (San Felipe Ayutla)</t>
  </si>
  <si>
    <t>San Lucas Colucan</t>
  </si>
  <si>
    <t>La Galarza</t>
  </si>
  <si>
    <t>Matzaco</t>
  </si>
  <si>
    <t>San Juan Raboso</t>
  </si>
  <si>
    <t>San Nicolás Tolentino</t>
  </si>
  <si>
    <t>Chicontla</t>
  </si>
  <si>
    <t>Santa María Zacatepec</t>
  </si>
  <si>
    <t>San José Ixtapa</t>
  </si>
  <si>
    <t>Azumbilla</t>
  </si>
  <si>
    <t>El Rincón Citlaltépetl</t>
  </si>
  <si>
    <t>Santa María Ixtiyucan</t>
  </si>
  <si>
    <t>San Bernardino Chalchihuapan</t>
  </si>
  <si>
    <t>Santa María Malacatepec</t>
  </si>
  <si>
    <t>San Bernabé Temoxtitla</t>
  </si>
  <si>
    <t>Lomas de Angelópolis</t>
  </si>
  <si>
    <t>San Pablito</t>
  </si>
  <si>
    <t>Bellavista de Victoria (San José Bellavista)</t>
  </si>
  <si>
    <t>Cuacnopalan</t>
  </si>
  <si>
    <t>Cuesta Blanca</t>
  </si>
  <si>
    <t>Jesús Nazareno</t>
  </si>
  <si>
    <t>La Purísima</t>
  </si>
  <si>
    <t>San Miguel Xaltepec</t>
  </si>
  <si>
    <t>Mecapalapa</t>
  </si>
  <si>
    <t>San Andrés Azumiatla</t>
  </si>
  <si>
    <t>La Resurrección</t>
  </si>
  <si>
    <t>San Baltazar Tetela</t>
  </si>
  <si>
    <t>San Miguel Canoa</t>
  </si>
  <si>
    <t>Santa María Xonacatepec</t>
  </si>
  <si>
    <t>2111402186233</t>
  </si>
  <si>
    <t>6233</t>
  </si>
  <si>
    <t>Santo Tomás Chautla</t>
  </si>
  <si>
    <t>San Pedro Zacachimalpa</t>
  </si>
  <si>
    <t>San Miguel Espejo</t>
  </si>
  <si>
    <t>Santa Catarina</t>
  </si>
  <si>
    <t>Primero de Mayo</t>
  </si>
  <si>
    <t>Galaxia la Calera</t>
  </si>
  <si>
    <t>2111404886731</t>
  </si>
  <si>
    <t>6731</t>
  </si>
  <si>
    <t>2111405000041</t>
  </si>
  <si>
    <t>211140500</t>
  </si>
  <si>
    <t>Chapultepec</t>
  </si>
  <si>
    <t>2111405000075</t>
  </si>
  <si>
    <t>2111405000094</t>
  </si>
  <si>
    <t>211140500015A</t>
  </si>
  <si>
    <t>2111405000164</t>
  </si>
  <si>
    <t>La Compañía</t>
  </si>
  <si>
    <t>Palmarito Tochapan</t>
  </si>
  <si>
    <t>San Simón de Bravo</t>
  </si>
  <si>
    <t>San José Tuzuapan</t>
  </si>
  <si>
    <t>Santa Catarina Villanueva</t>
  </si>
  <si>
    <t>2111700010062</t>
  </si>
  <si>
    <t>2111700010081</t>
  </si>
  <si>
    <t>2111700010096</t>
  </si>
  <si>
    <t>Máximo Serdán</t>
  </si>
  <si>
    <t>Benito Juárez</t>
  </si>
  <si>
    <t>Santiago Acozac</t>
  </si>
  <si>
    <t>2111900010194</t>
  </si>
  <si>
    <t>2111900010283</t>
  </si>
  <si>
    <t>2111900010334</t>
  </si>
  <si>
    <t>2111900010387</t>
  </si>
  <si>
    <t>2111900010404</t>
  </si>
  <si>
    <t>2111900010461</t>
  </si>
  <si>
    <t>San Luis Tehuiloyocan</t>
  </si>
  <si>
    <t>San Bernardino Tlaxcalancingo</t>
  </si>
  <si>
    <t>2111900130298</t>
  </si>
  <si>
    <t>2111900130368</t>
  </si>
  <si>
    <t>2111900130372</t>
  </si>
  <si>
    <t>2111900130423</t>
  </si>
  <si>
    <t>2111900130442</t>
  </si>
  <si>
    <t>2111900130457</t>
  </si>
  <si>
    <t>2111900130480</t>
  </si>
  <si>
    <t>2111900130495</t>
  </si>
  <si>
    <t>2111900130508</t>
  </si>
  <si>
    <t>2111900130531</t>
  </si>
  <si>
    <t>2111900130550</t>
  </si>
  <si>
    <t>2111900130565</t>
  </si>
  <si>
    <t>211190013057A</t>
  </si>
  <si>
    <t>2111900130635</t>
  </si>
  <si>
    <t>San Matías Atzala</t>
  </si>
  <si>
    <t>2112500020045</t>
  </si>
  <si>
    <t>211250002</t>
  </si>
  <si>
    <t>Chipilo de Francisco Javier Mina</t>
  </si>
  <si>
    <t>San Buenaventura Tecaltzingo</t>
  </si>
  <si>
    <t>San Francisco Tepeyecac</t>
  </si>
  <si>
    <t>San Jerónimo Tianguismanalco</t>
  </si>
  <si>
    <t>San Juan Tuxco</t>
  </si>
  <si>
    <t>San Rafael Tlanalapan</t>
  </si>
  <si>
    <t>Santa María Moyotzingo</t>
  </si>
  <si>
    <t>Juárez Coronaco</t>
  </si>
  <si>
    <t>Emilio Portes Gil</t>
  </si>
  <si>
    <t>Santiago Xalitzintla</t>
  </si>
  <si>
    <t>San Pedro Yancuitlalpan</t>
  </si>
  <si>
    <t>2114000010431</t>
  </si>
  <si>
    <t>San Francisco Coapan</t>
  </si>
  <si>
    <t>Santiago Momoxpan</t>
  </si>
  <si>
    <t>Santa María Acuexcomac</t>
  </si>
  <si>
    <t>San Gregorio Zacapechpan</t>
  </si>
  <si>
    <t>2114100010068</t>
  </si>
  <si>
    <t>Santa María Coatepec</t>
  </si>
  <si>
    <t>Analco de Ponciano Arriaga (Santa Cruz Analco)</t>
  </si>
  <si>
    <t>San Andrés Hueyacatitla</t>
  </si>
  <si>
    <t>San Gregorio Aztotoacan</t>
  </si>
  <si>
    <t>San Lucas el Grande</t>
  </si>
  <si>
    <t>San Simón Atzitzintla</t>
  </si>
  <si>
    <t>Tlacotepec de José Manzo</t>
  </si>
  <si>
    <t>2114300160081</t>
  </si>
  <si>
    <t>San Pablo Ahuatempa</t>
  </si>
  <si>
    <t>Santa Ana Acozautla</t>
  </si>
  <si>
    <t>San José Monte Chiquito</t>
  </si>
  <si>
    <t>San Isidro Vista Hermosa</t>
  </si>
  <si>
    <t>San Miguel Zacaola</t>
  </si>
  <si>
    <t>Ahuatepec</t>
  </si>
  <si>
    <t>San Luis Ajajalpan</t>
  </si>
  <si>
    <t>La Purísima de Hidalgo</t>
  </si>
  <si>
    <t>San Mateo Tlaixpan</t>
  </si>
  <si>
    <t>Santa Rosa</t>
  </si>
  <si>
    <t>Santiago Alseseca</t>
  </si>
  <si>
    <t>Xochimilco</t>
  </si>
  <si>
    <t>Magdalena Cuayucatepec</t>
  </si>
  <si>
    <t>San Marcos Necoxtla</t>
  </si>
  <si>
    <t>San Cristóbal Tepeteopan</t>
  </si>
  <si>
    <t>San Pablo Tepetzingo</t>
  </si>
  <si>
    <t>José María Pino Suárez</t>
  </si>
  <si>
    <t>2116100030268</t>
  </si>
  <si>
    <t>San Andrés Cacaloapan</t>
  </si>
  <si>
    <t>San Bartolo Teontepec</t>
  </si>
  <si>
    <t>San Luis Temalacayuca</t>
  </si>
  <si>
    <t>San Hipólito Xochiltenango</t>
  </si>
  <si>
    <t>San José Carpinteros</t>
  </si>
  <si>
    <t>San Mateo Parra</t>
  </si>
  <si>
    <t>San Nicolás Zoyapetlayoca</t>
  </si>
  <si>
    <t>San Pablo Actipan</t>
  </si>
  <si>
    <t>Santiago Acatlán</t>
  </si>
  <si>
    <t>Calmeca (San Juan Calmeca)</t>
  </si>
  <si>
    <t>El Fuerte de la Unión</t>
  </si>
  <si>
    <t>San José Alchichica</t>
  </si>
  <si>
    <t>2117100010052</t>
  </si>
  <si>
    <t>2117300010038</t>
  </si>
  <si>
    <t>211730001</t>
  </si>
  <si>
    <t>2117300010061</t>
  </si>
  <si>
    <t>2117300010076</t>
  </si>
  <si>
    <t>2115600011730</t>
  </si>
  <si>
    <t>1730</t>
  </si>
  <si>
    <t>211560001182A</t>
  </si>
  <si>
    <t>182A</t>
  </si>
  <si>
    <t>Atoluca</t>
  </si>
  <si>
    <t>San Juan Acateno</t>
  </si>
  <si>
    <t>San Sebastián</t>
  </si>
  <si>
    <t>Xoloateno</t>
  </si>
  <si>
    <t>2117600010059</t>
  </si>
  <si>
    <t>2117600010063</t>
  </si>
  <si>
    <t>San José Buenavista</t>
  </si>
  <si>
    <t>Santa María la Alta</t>
  </si>
  <si>
    <t>Santo Nombre</t>
  </si>
  <si>
    <t>San Francisco Independencia (Santa María Aserradero)</t>
  </si>
  <si>
    <t>Guadalupe Zaragoza</t>
  </si>
  <si>
    <t>San Miguel Tianguistenco</t>
  </si>
  <si>
    <t>San Rafael Ixtapalucan</t>
  </si>
  <si>
    <t>Santa María Texmelucan</t>
  </si>
  <si>
    <t>Santiago Coltzingo</t>
  </si>
  <si>
    <t>Chicahuaxtla</t>
  </si>
  <si>
    <t>Xaltepuxtla</t>
  </si>
  <si>
    <t>Xochinanacatlán</t>
  </si>
  <si>
    <t>Ocotlán de Betancourt</t>
  </si>
  <si>
    <t>Oyameles</t>
  </si>
  <si>
    <t>Xonocuautla</t>
  </si>
  <si>
    <t>El Mirador</t>
  </si>
  <si>
    <t>San Antonio Alpanocan</t>
  </si>
  <si>
    <t>La Magdalena Yancuitlalpan</t>
  </si>
  <si>
    <t>San Lorenzo Ometepec</t>
  </si>
  <si>
    <t>San Martín Caltenco</t>
  </si>
  <si>
    <t>Coronel Tito Hernández (María Andrea)</t>
  </si>
  <si>
    <t>Ciudad de Lázaro Cárdenas</t>
  </si>
  <si>
    <t>Telpatlán</t>
  </si>
  <si>
    <t>Tepetzitzintla</t>
  </si>
  <si>
    <t>Villa Ávila Camacho (La Ceiba)</t>
  </si>
  <si>
    <t>San Andrés</t>
  </si>
  <si>
    <t>San Francisco</t>
  </si>
  <si>
    <t>Xaltipan</t>
  </si>
  <si>
    <t>Zoatecpan</t>
  </si>
  <si>
    <t>San Gabriel Tetzoyocan</t>
  </si>
  <si>
    <t>San Miguel Zozutla</t>
  </si>
  <si>
    <t>La Libertad</t>
  </si>
  <si>
    <t>Las Lomas</t>
  </si>
  <si>
    <t>Tatoxcac</t>
  </si>
  <si>
    <t>Xalacapan</t>
  </si>
  <si>
    <t>Atzingo (La Cumbre)</t>
  </si>
  <si>
    <t>Jicolapa</t>
  </si>
  <si>
    <t>San Miguel Tenextatiloyan</t>
  </si>
  <si>
    <t>Acatepec (San Antonio)</t>
  </si>
  <si>
    <t>Xitlama</t>
  </si>
  <si>
    <t>2111400016178</t>
  </si>
  <si>
    <t>2111400016214</t>
  </si>
  <si>
    <t>2111400016360</t>
  </si>
  <si>
    <t>2111400016676</t>
  </si>
  <si>
    <t>RESUELTO — regla dual completa. Urbano → AGEB (bloque 25): 2,474 AGEBs de Puebla, 2,330 con declaratoria de ZAP urbana 2026 y 144 adicionales que puntúan por IMU 2020 (37 con 50 y 107 con 0). Rural → Municipio (bloque 24): 217 municipios, 169 con ZAP rural y los 48 restantes con IMM 2020. Nota: 220 AGEBs con ZAP no tienen IMU 2020 (creados o modificados después del censo); puntúan 100 por su condición ZAP, así que no afecta el cálculo.</t>
  </si>
  <si>
    <t>AGEB (clave de localidad de 9 dígitos + AGEB de 4 = 13 dígitos)</t>
  </si>
  <si>
    <t>Municipio (clave INEGI de 5 dígitos)</t>
  </si>
  <si>
    <t>Plan Estatal de Desarrollo (PED)</t>
  </si>
  <si>
    <t>Inst_PED</t>
  </si>
  <si>
    <t>Inst_Sect</t>
  </si>
  <si>
    <t>Inst_Reg</t>
  </si>
  <si>
    <t>Inst_Esp</t>
  </si>
  <si>
    <t>Inst_Instituc</t>
  </si>
  <si>
    <t>BLOQUE 27 — Instrumentos de planeación, con correspondencia directa a su tipo</t>
  </si>
  <si>
    <t>Programa Sectorial Agua por Amor a Puebla</t>
  </si>
  <si>
    <t>Programa Sectorial de Desarrollo de Competencias Educativas y Laborales con Humanismo</t>
  </si>
  <si>
    <t>Programa Sectorial de Calidad y Armonía de Vida</t>
  </si>
  <si>
    <t>Programa Sectorial Estado Seguro</t>
  </si>
  <si>
    <t>Programa Sectorial Buen Gobierno, Honesto y de Resultados</t>
  </si>
  <si>
    <t>Programa Sectorial de Bienestar Socioambiental</t>
  </si>
  <si>
    <t>Programa Sectorial Bienestar Social</t>
  </si>
  <si>
    <t>Programa Sectorial Desarrollo Económico y Prosperidad Compartida</t>
  </si>
  <si>
    <t>Programa Sectorial de Desarrollo Rural Sostenible</t>
  </si>
  <si>
    <t>Región 1 – Sierra Norte</t>
  </si>
  <si>
    <t>Región 2 – Sierra Nororiental</t>
  </si>
  <si>
    <t>Región 3 – Valle de Serdán</t>
  </si>
  <si>
    <t>Región 4 – Angelópolis</t>
  </si>
  <si>
    <t>Región 5 – Valle de Atlixco y Matamoros</t>
  </si>
  <si>
    <t>Región 6 – Mixteca</t>
  </si>
  <si>
    <t>Región 7 – Tehuacán y Sierra Negra</t>
  </si>
  <si>
    <t>Programa Especial de Mujeres</t>
  </si>
  <si>
    <t>Programa Especial de Tecnología e Innovación</t>
  </si>
  <si>
    <t>Programa Especial para el Bienestar de Pueblos Indígenas y Afromexicano en el Estado de Puebla</t>
  </si>
  <si>
    <t>Programa Especial de Anticorrupción</t>
  </si>
  <si>
    <t>Programa Especial de Protección de Niñas, Niños y Adolescentes del Estado de Puebla</t>
  </si>
  <si>
    <t>Programa Especial de las Juventudes</t>
  </si>
  <si>
    <t>BLOQUE 28 — Proyectos Transformadores</t>
  </si>
  <si>
    <t>Proyecto Transformador</t>
  </si>
  <si>
    <t>Banca de la Mujer</t>
  </si>
  <si>
    <t>Casas de Maternidad por Amor a Puebla</t>
  </si>
  <si>
    <t>Centro de Innovación y Transformación de Productos Agropecuarios y Acuícolas (CITRAA)</t>
  </si>
  <si>
    <t>Centro Poblano de Salud Mental Integral para Niñas, Niños y Adolescentes</t>
  </si>
  <si>
    <t>Centros de Transformación de Residuos Sólidos</t>
  </si>
  <si>
    <t>Centros Estratégicos de Seguridad y Atención Turística</t>
  </si>
  <si>
    <t>Circuitos Carreteros de la Mixteca</t>
  </si>
  <si>
    <t>Circuitos Carreteros de la Sierra Nororiental</t>
  </si>
  <si>
    <t>Desarrollo del Valle de la Tecnología y Sostenibilidad</t>
  </si>
  <si>
    <t>Distribuidor Vial "Hermanos Serdán"</t>
  </si>
  <si>
    <t>Ecoparque Malintzi</t>
  </si>
  <si>
    <t>Estaciones del Tren México-Puebla-Veracruz</t>
  </si>
  <si>
    <t>Guardia Forestal</t>
  </si>
  <si>
    <t>Marca Puebla 5 de Mayo</t>
  </si>
  <si>
    <t>Módulos de Maquinaria</t>
  </si>
  <si>
    <t>Parque Acuático – Cola de Lagarto</t>
  </si>
  <si>
    <t>Policía Estatal Forestal</t>
  </si>
  <si>
    <t>Programa Especial Hídrico del Estado de Puebla</t>
  </si>
  <si>
    <t>Programa Estatal de Obra Comunitaria por Amor a Puebla</t>
  </si>
  <si>
    <t>Pueblos Mágicos</t>
  </si>
  <si>
    <t>Puente San Baltazar Tetela "La Panga"</t>
  </si>
  <si>
    <t>Red de Movilidad de Ciclovías</t>
  </si>
  <si>
    <t>Rehabilitación de Barrios con Potencial Turístico</t>
  </si>
  <si>
    <t>Rehabilitación de la Carretera de Ometepetl – Huahuaxtla</t>
  </si>
  <si>
    <t>Rehabilitación de la Carretera de Tetela de Ocampo - Ometepetl</t>
  </si>
  <si>
    <t>Tren Turístico Cholula-Atlixco-Izúcar de Matamoros</t>
  </si>
  <si>
    <t>Universidad de la Tecnología y Sostenibilidad</t>
  </si>
  <si>
    <t>Universidad de las Ciencias Policiales y de la Seguridad del Estado de Puebla (UCIPS)</t>
  </si>
  <si>
    <t>Universidad del Deporte</t>
  </si>
  <si>
    <t>Célula de Bienestar Animal</t>
  </si>
  <si>
    <t>¿El instrumento corresponde al tipo?</t>
  </si>
  <si>
    <t>P12</t>
  </si>
  <si>
    <t>Programas Sectorial</t>
  </si>
  <si>
    <t>002 Ejecutivo del Estado</t>
  </si>
  <si>
    <t>115 Capital de la Tecnología y Sostenibilidad</t>
  </si>
  <si>
    <t>004 Secretaría de Gobernación</t>
  </si>
  <si>
    <t>118 Instituto Poblano de Asistencia al Migrante</t>
  </si>
  <si>
    <t>139 Comisión Ejecutiva Estatal de Atención a Víctimas</t>
  </si>
  <si>
    <t>069 Secretaría de Seguridad Pública</t>
  </si>
  <si>
    <t>078 Consejo Estatal de Coordinación del Sistema Nacional de Seguridad Pública</t>
  </si>
  <si>
    <t>154 Corporación Auxiliar de Policía de Protección Ciudadana</t>
  </si>
  <si>
    <t>176 Universidad de las Ciencias Policiales y de la Seguridad del Estado de Puebla</t>
  </si>
  <si>
    <t>010 Secretaría Anticorrupción y Buen Gobierno</t>
  </si>
  <si>
    <t>017 Colegio de Bachilleres del Estado de Puebla</t>
  </si>
  <si>
    <t>018 Colegio de Estudios Científicos y Tecnológicos del Estado de Puebla</t>
  </si>
  <si>
    <t>029 Instituto Tecnológico Superior de Ciudad Serdán</t>
  </si>
  <si>
    <t>031 Instituto Estatal de Educación para Adultos</t>
  </si>
  <si>
    <t>034 Instituto Tecnológico Superior de Acatlán de Osorio</t>
  </si>
  <si>
    <t>035 Instituto Tecnológico Superior de Atlixco</t>
  </si>
  <si>
    <t>036 Instituto Tecnológico Superior de la Sierra Norte de Puebla</t>
  </si>
  <si>
    <t>037 Instituto Tecnológico Superior de Tepexi de Rodríguez</t>
  </si>
  <si>
    <t>038 Instituto Tecnológico Superior de Teziutlán</t>
  </si>
  <si>
    <t>039 Instituto Tecnológico Superior de Zacapoaxtla</t>
  </si>
  <si>
    <t>043 Instituto de Educación Digital del Estado de Puebla</t>
  </si>
  <si>
    <t>044 Universidad Tecnológica de Huejotzingo</t>
  </si>
  <si>
    <t>045 Universidad Tecnológica de Izúcar de Matamoros</t>
  </si>
  <si>
    <t>046 Universidad Tecnológica de Puebla</t>
  </si>
  <si>
    <t>047 Universidad Tecnológica de Tecamachalco</t>
  </si>
  <si>
    <t>048 Instituto Tecnológico Superior de Huauchinango</t>
  </si>
  <si>
    <t>049 Instituto Tecnológico Superior de Libres</t>
  </si>
  <si>
    <t>050 Instituto Tecnológico Superior de Tepeaca</t>
  </si>
  <si>
    <t>061 Universidad Tecnológica de Xicotepec de Juárez</t>
  </si>
  <si>
    <t>062 Instituto Tecnológico Superior de San Martín Texmelucan</t>
  </si>
  <si>
    <t>065 Universidad Politécnica de Puebla</t>
  </si>
  <si>
    <t>076 Universidad Intercultural del Estado de Puebla</t>
  </si>
  <si>
    <t>077 Universidad Interserrana del Estado de Puebla-Ahuacatlán</t>
  </si>
  <si>
    <t>080 Universidad Tecnológica de Oriental</t>
  </si>
  <si>
    <t>083 Universidad Politécnica de Amozoc</t>
  </si>
  <si>
    <t>084 Universidad Interserrana del Estado de Puebla-Chilchotla</t>
  </si>
  <si>
    <t>085 Instituto Tecnológico Superior de la Sierra Negra de Ajalpan</t>
  </si>
  <si>
    <t>086 Instituto Tecnológico Superior de Venustiano Carranza</t>
  </si>
  <si>
    <t>092 Universidad Tecnológica de Tehuacán</t>
  </si>
  <si>
    <t>098 Universidad Politécnica Metropolitana de Puebla</t>
  </si>
  <si>
    <t>101 Colegio de Educación Profesional Técnica del Estado de Puebla</t>
  </si>
  <si>
    <t>109 Instituto Tecnológico Superior de Tlatlauquitepec</t>
  </si>
  <si>
    <t>111 Universidad Tecnológica Bilingüe Internacional y Sustentable de Puebla</t>
  </si>
  <si>
    <t>116 Instituto de Profesionalización del Magisterio Poblano</t>
  </si>
  <si>
    <t>122 Benemérita Universidad Autónoma de Puebla</t>
  </si>
  <si>
    <t>137 Universidad de la Salud</t>
  </si>
  <si>
    <t>175 Universidad del Deporte del Estado de Puebla</t>
  </si>
  <si>
    <t>042 Sistema para el Desarrollo Integral de la Familia del Estado de Puebla</t>
  </si>
  <si>
    <t>082 Instituto de Seguridad y Servicios Sociales de los Trabajadores al Servicio de los Poderes del Estado de Puebla</t>
  </si>
  <si>
    <t>059 Secretaría de Bienestar</t>
  </si>
  <si>
    <t>170 Fideicomiso Público Denominado Comisión Estatal de Vivienda Puebla</t>
  </si>
  <si>
    <t>124 Secretaría de Medio Ambiente, Desarrollo Sustentable y Ordenamiento Territorial</t>
  </si>
  <si>
    <t>125 Secretaría de Agricultura y Desarrollo Rural</t>
  </si>
  <si>
    <t>112 Museos Puebla</t>
  </si>
  <si>
    <t>130 Secretaría de Arte y Cultura</t>
  </si>
  <si>
    <t>131 Secretaría de Desarrollo Turístico</t>
  </si>
  <si>
    <t>153 Convenciones y Parques</t>
  </si>
  <si>
    <t>024 Comité Administrador Poblano para la Construcción de Espacios Educativos</t>
  </si>
  <si>
    <t>152 Fideicomiso Público para la Administración de Inmuebles y Ejecución de Obras Públicas en la Reserva Territorial Atlixcáyotl-Quetzalcóatl</t>
  </si>
  <si>
    <t>081 Carreteras de Cuota Puebla</t>
  </si>
  <si>
    <t>133 Secretaría de Movilidad y Transporte</t>
  </si>
  <si>
    <t>134 Secretaría de las Mujeres</t>
  </si>
  <si>
    <t>135 Consejería Jurídica</t>
  </si>
  <si>
    <t>103 Sistema de Información y Comunicación del Estado de Puebla</t>
  </si>
  <si>
    <t>117 Coordinación General de Comunicación y Agenda Digital</t>
  </si>
  <si>
    <t>120 Secretaría Ejecutiva del Sistema Estatal Anticorrupción</t>
  </si>
  <si>
    <t>138 Instituto Poblano de los Pueblos Indígenas</t>
  </si>
  <si>
    <t>174 Secretaría de Planeación, Finanzas y Administración</t>
  </si>
  <si>
    <t>171 Secretaría de Deporte y Juventud</t>
  </si>
  <si>
    <t>172 Secretaría de Ciencia, Humanidades, Tecnología e Innovación</t>
  </si>
  <si>
    <t>028 Instituto de Capacitación para el Trabajo del Estado de Puebla</t>
  </si>
  <si>
    <t>099 Fideicomiso Público Banco Estatal de Tierra</t>
  </si>
  <si>
    <t>123 Centro de Conciliación Laboral del Estado de Puebla</t>
  </si>
  <si>
    <t>136 Agencia de Energía del Estado de Puebla</t>
  </si>
  <si>
    <t>166 Fideicomiso Público Fondo para el Fortalecimiento de la Microempresa</t>
  </si>
  <si>
    <t>173 Secretaría de Desarrollo Económico y Trabajo</t>
  </si>
  <si>
    <t>Programas Regional</t>
  </si>
  <si>
    <t>Programas Especial</t>
  </si>
  <si>
    <t>Programas Institucional</t>
  </si>
  <si>
    <t>Eje</t>
  </si>
  <si>
    <t>Temática</t>
  </si>
  <si>
    <t>RESUELTO — catálogos de planeación completos: 5 tipos de instrumento (bloque 10) con lista dependiente, e instrumentos con correspondencia directa (bloque 27): PED, 9 Sectoriales, 7 Regionales, 6 Especiales y 80 Institucionales. Elemento del instrumento: Eje, Temática, Objetivo, Estrategia y Línea de acción (bloque 11). 30 Proyectos Transformadores (bloque 28).</t>
  </si>
  <si>
    <t>99_Catálogos, bloques 10, 11, 27 y 28</t>
  </si>
  <si>
    <t>Fin</t>
  </si>
  <si>
    <t>Propósito</t>
  </si>
  <si>
    <t>Proyecto Transformador 
(cuando corresponda)</t>
  </si>
  <si>
    <t>BLOQUE 29 — Programas Presupuestarios del ejercicio</t>
  </si>
  <si>
    <t>Programa Presupuestario (clave + nombre)</t>
  </si>
  <si>
    <t>Clave</t>
  </si>
  <si>
    <t>Nombre</t>
  </si>
  <si>
    <t>C001 Recurso Participable para Municipios</t>
  </si>
  <si>
    <t>C001</t>
  </si>
  <si>
    <t>Recurso Participable para Municipios</t>
  </si>
  <si>
    <t>C002 Fondo de Fomento Municipal</t>
  </si>
  <si>
    <t>C002</t>
  </si>
  <si>
    <t>Fondo de Fomento Municipal</t>
  </si>
  <si>
    <t>D001 Pago Crédito Estado</t>
  </si>
  <si>
    <t>D001</t>
  </si>
  <si>
    <t>Pago Crédito Estado</t>
  </si>
  <si>
    <t>E001 Gestión Ciudadana de la Oficina del Ejecutivo del Estado</t>
  </si>
  <si>
    <t>E001</t>
  </si>
  <si>
    <t>Gestión Ciudadana de la Oficina del Ejecutivo del Estado</t>
  </si>
  <si>
    <t>E002 Defensoría Pública</t>
  </si>
  <si>
    <t>E002</t>
  </si>
  <si>
    <t>Defensoría Pública</t>
  </si>
  <si>
    <t>E003 Prevención del Delito, Derechos Humanos y Participación Ciudadana</t>
  </si>
  <si>
    <t>E003</t>
  </si>
  <si>
    <t>Prevención del Delito, Derechos Humanos y Participación Ciudadana</t>
  </si>
  <si>
    <t>E004 Protección de la Sociedad</t>
  </si>
  <si>
    <t>E004</t>
  </si>
  <si>
    <t>Protección de la Sociedad</t>
  </si>
  <si>
    <t>E005 Gobernabilidad</t>
  </si>
  <si>
    <t>E005</t>
  </si>
  <si>
    <t>Gobernabilidad</t>
  </si>
  <si>
    <t>E006 Legalidad</t>
  </si>
  <si>
    <t>E006</t>
  </si>
  <si>
    <t>Legalidad</t>
  </si>
  <si>
    <t>E007 Desarrollo Político</t>
  </si>
  <si>
    <t>E007</t>
  </si>
  <si>
    <t>Desarrollo Político</t>
  </si>
  <si>
    <t>E008 Registro e Identificación de Población</t>
  </si>
  <si>
    <t>E008</t>
  </si>
  <si>
    <t>Registro e Identificación de Población</t>
  </si>
  <si>
    <t>E009 Búsqueda, Localización e Identificación de Personas Desaparecidas y No Localizadas</t>
  </si>
  <si>
    <t>E009</t>
  </si>
  <si>
    <t>Búsqueda, Localización e Identificación de Personas Desaparecidas y No Localizadas</t>
  </si>
  <si>
    <t>E010 Programa de Asistencia al Migrante Poblano</t>
  </si>
  <si>
    <t>E010</t>
  </si>
  <si>
    <t>Programa de Asistencia al Migrante Poblano</t>
  </si>
  <si>
    <t>E011 Atención, Protección y Reparación Integral a Personas Víctimas de Delito y de Violaciones a Derechos Humanos</t>
  </si>
  <si>
    <t>E011</t>
  </si>
  <si>
    <t>Atención, Protección y Reparación Integral a Personas Víctimas de Delito y de Violaciones a Derechos Humanos</t>
  </si>
  <si>
    <t>E012 Prevención Social de la Violencia y la Delincuencia</t>
  </si>
  <si>
    <t>E012</t>
  </si>
  <si>
    <t>Prevención Social de la Violencia y la Delincuencia</t>
  </si>
  <si>
    <t>E013 Administración del Sistema Penitenciario</t>
  </si>
  <si>
    <t>E013</t>
  </si>
  <si>
    <t>Administración del Sistema Penitenciario</t>
  </si>
  <si>
    <t>E014 Sistema Policial</t>
  </si>
  <si>
    <t>E014</t>
  </si>
  <si>
    <t>Sistema Policial</t>
  </si>
  <si>
    <t>E017 Modernización del Registro Público de la Propiedad</t>
  </si>
  <si>
    <t>E017</t>
  </si>
  <si>
    <t>Modernización del Registro Público de la Propiedad</t>
  </si>
  <si>
    <t>E018 Implementación de la Actividad Catastral en el Estado de Puebla</t>
  </si>
  <si>
    <t>E018</t>
  </si>
  <si>
    <t>Implementación de la Actividad Catastral en el Estado de Puebla</t>
  </si>
  <si>
    <t>E019 Educación Básica</t>
  </si>
  <si>
    <t>E019</t>
  </si>
  <si>
    <t>Educación Básica</t>
  </si>
  <si>
    <t>E020 Educación Media Superior</t>
  </si>
  <si>
    <t>E020</t>
  </si>
  <si>
    <t>Educación Media Superior</t>
  </si>
  <si>
    <t>E021 Educación Superior</t>
  </si>
  <si>
    <t>E021</t>
  </si>
  <si>
    <t>Educación Superior</t>
  </si>
  <si>
    <t>E022 Prestación de Servicios de Educación Media Superior</t>
  </si>
  <si>
    <t>E022</t>
  </si>
  <si>
    <t>Prestación de Servicios de Educación Media Superior</t>
  </si>
  <si>
    <t>E023 Educación Superior en Universidades Politécnicas</t>
  </si>
  <si>
    <t>E023</t>
  </si>
  <si>
    <t>Educación Superior en Universidades Politécnicas</t>
  </si>
  <si>
    <t>E024 Educación Superior en Universidades Interserranas</t>
  </si>
  <si>
    <t>E024</t>
  </si>
  <si>
    <t>Educación Superior en Universidades Interserranas</t>
  </si>
  <si>
    <t>E025 Desarrollo y Promoción del Deporte</t>
  </si>
  <si>
    <t>E025</t>
  </si>
  <si>
    <t>Desarrollo y Promoción del Deporte</t>
  </si>
  <si>
    <t>E026 Desarrollo Integral de la Juventud</t>
  </si>
  <si>
    <t>E026</t>
  </si>
  <si>
    <t>Desarrollo Integral de la Juventud</t>
  </si>
  <si>
    <t>E027 Educación Superior en la Universidad Intercultural</t>
  </si>
  <si>
    <t>E027</t>
  </si>
  <si>
    <t>Educación Superior en la Universidad Intercultural</t>
  </si>
  <si>
    <t>E028 Educación Superior en Institutos Tecnológicos</t>
  </si>
  <si>
    <t>E028</t>
  </si>
  <si>
    <t>Educación Superior en Institutos Tecnológicos</t>
  </si>
  <si>
    <t>E029 Servicios Educativos en Diferentes Modalidades</t>
  </si>
  <si>
    <t>E029</t>
  </si>
  <si>
    <t>Servicios Educativos en Diferentes Modalidades</t>
  </si>
  <si>
    <t>E030 Educación Superior en Universidades Tecnológicas</t>
  </si>
  <si>
    <t>E030</t>
  </si>
  <si>
    <t>Educación Superior en Universidades Tecnológicas</t>
  </si>
  <si>
    <t>E032 Servicios de Educación Integral</t>
  </si>
  <si>
    <t>E032</t>
  </si>
  <si>
    <t>Servicios de Educación Integral</t>
  </si>
  <si>
    <t>E033 Educación Superior en el Campo de la Salud</t>
  </si>
  <si>
    <t>E033</t>
  </si>
  <si>
    <t>Educación Superior en el Campo de la Salud</t>
  </si>
  <si>
    <t>E034 Profesionalización del Magisterio Poblano</t>
  </si>
  <si>
    <t>E034</t>
  </si>
  <si>
    <t>Profesionalización del Magisterio Poblano</t>
  </si>
  <si>
    <t>E035 Atención a la Demanda de Educación para Adultos</t>
  </si>
  <si>
    <t>E035</t>
  </si>
  <si>
    <t>Atención a la Demanda de Educación para Adultos</t>
  </si>
  <si>
    <t>E042 Protección en Salud y Servicios de Salud a la Comunidad</t>
  </si>
  <si>
    <t>E042</t>
  </si>
  <si>
    <t>Protección en Salud y Servicios de Salud a la Comunidad</t>
  </si>
  <si>
    <t>E046 Programa de Apoyo Alimentario</t>
  </si>
  <si>
    <t>E046</t>
  </si>
  <si>
    <t>Programa de Apoyo Alimentario</t>
  </si>
  <si>
    <t>E047 Prestación de Servicios de Asistencia Social para el Bienestar Familiar</t>
  </si>
  <si>
    <t>E047</t>
  </si>
  <si>
    <t>Prestación de Servicios de Asistencia Social para el Bienestar Familiar</t>
  </si>
  <si>
    <t>E049 Desarrollo Comunitario</t>
  </si>
  <si>
    <t>E049</t>
  </si>
  <si>
    <t>Desarrollo Comunitario</t>
  </si>
  <si>
    <t>E050 Transformar Tu Vivienda</t>
  </si>
  <si>
    <t>E050</t>
  </si>
  <si>
    <t>Transformar Tu Vivienda</t>
  </si>
  <si>
    <t>E051 Transformar Tu Entorno Urbano</t>
  </si>
  <si>
    <t>E051</t>
  </si>
  <si>
    <t>Transformar Tu Entorno Urbano</t>
  </si>
  <si>
    <t>E053 Regularización de la Vivienda</t>
  </si>
  <si>
    <t>E053</t>
  </si>
  <si>
    <t>Regularización de la Vivienda</t>
  </si>
  <si>
    <t>E057 Modernización y Tecnificación del Campo</t>
  </si>
  <si>
    <t>E057</t>
  </si>
  <si>
    <t>Modernización y Tecnificación del Campo</t>
  </si>
  <si>
    <t>E058 Fomento Ganadero, Apícola y Acuícola</t>
  </si>
  <si>
    <t>E058</t>
  </si>
  <si>
    <t>Fomento Ganadero, Apícola y Acuícola</t>
  </si>
  <si>
    <t>E059 Impulso a la Comercialización Agrícola</t>
  </si>
  <si>
    <t>E059</t>
  </si>
  <si>
    <t>Impulso a la Comercialización Agrícola</t>
  </si>
  <si>
    <t>E060 Microcréditos, Financiamiento Accesible y Desarrollo de Capacidades</t>
  </si>
  <si>
    <t>E060</t>
  </si>
  <si>
    <t>Microcréditos, Financiamiento Accesible y Desarrollo de Capacidades</t>
  </si>
  <si>
    <t>E062 Conocimiento e Innovación en el Territorio</t>
  </si>
  <si>
    <t>E062</t>
  </si>
  <si>
    <t>Conocimiento e Innovación en el Territorio</t>
  </si>
  <si>
    <t>E063 Trabajo Digno</t>
  </si>
  <si>
    <t>E063</t>
  </si>
  <si>
    <t>Trabajo Digno</t>
  </si>
  <si>
    <t>E064 Programa de Productividad y Capacitación para el Empleo</t>
  </si>
  <si>
    <t>E064</t>
  </si>
  <si>
    <t>Programa de Productividad y Capacitación para el Empleo</t>
  </si>
  <si>
    <t>E065 Impulso a la Riqueza Comunitaria y Cooperativismo</t>
  </si>
  <si>
    <t>E065</t>
  </si>
  <si>
    <t>Impulso a la Riqueza Comunitaria y Cooperativismo</t>
  </si>
  <si>
    <t>E067 Capacitación para y en el Trabajo</t>
  </si>
  <si>
    <t>E067</t>
  </si>
  <si>
    <t>Capacitación para y en el Trabajo</t>
  </si>
  <si>
    <t>E068 Conciliación Laboral en Conflictos de Jurisdicción Local</t>
  </si>
  <si>
    <t>E068</t>
  </si>
  <si>
    <t>Conciliación Laboral en Conflictos de Jurisdicción Local</t>
  </si>
  <si>
    <t>E069 Emprendimiento y Fomento MIPYMES</t>
  </si>
  <si>
    <t>E069</t>
  </si>
  <si>
    <t>Emprendimiento y Fomento MIPYMES</t>
  </si>
  <si>
    <t>E071 Constitución y Gestión de Patrimonio Inmobiliario</t>
  </si>
  <si>
    <t>E071</t>
  </si>
  <si>
    <t>Constitución y Gestión de Patrimonio Inmobiliario</t>
  </si>
  <si>
    <t>E072 Administración y Promoción de Museos</t>
  </si>
  <si>
    <t>E072</t>
  </si>
  <si>
    <t>Administración y Promoción de Museos</t>
  </si>
  <si>
    <t>E073 Productos Turísticos</t>
  </si>
  <si>
    <t>E073</t>
  </si>
  <si>
    <t>Productos Turísticos</t>
  </si>
  <si>
    <t>E074 Mejora de la Calidad Turística</t>
  </si>
  <si>
    <t>E074</t>
  </si>
  <si>
    <t>Mejora de la Calidad Turística</t>
  </si>
  <si>
    <t>E075 Prestación y Regularización de Servicios en Materia de Agua y Saneamiento</t>
  </si>
  <si>
    <t>E075</t>
  </si>
  <si>
    <t>Prestación y Regularización de Servicios en Materia de Agua y Saneamiento</t>
  </si>
  <si>
    <t>E078 Administración de Recursos para la Infraestructura Educativa</t>
  </si>
  <si>
    <t>E078</t>
  </si>
  <si>
    <t>Administración de Recursos para la Infraestructura Educativa</t>
  </si>
  <si>
    <t>E079 Transmisión y Regulación de Predios Ubicados en la Reserva Territorial Atlixcáyotl-Quetzalcóatl</t>
  </si>
  <si>
    <t>E079</t>
  </si>
  <si>
    <t>Transmisión y Regulación de Predios Ubicados en la Reserva Territorial Atlixcáyotl-Quetzalcóatl</t>
  </si>
  <si>
    <t>E080 Programa de Movilidad</t>
  </si>
  <si>
    <t>E080</t>
  </si>
  <si>
    <t>Programa de Movilidad</t>
  </si>
  <si>
    <t>E081 Fomento a la Fluidez de la Circulación Vehicular</t>
  </si>
  <si>
    <t>E081</t>
  </si>
  <si>
    <t>Fomento a la Fluidez de la Circulación Vehicular</t>
  </si>
  <si>
    <t>E082 Prevención y Atención de la Violencia y Discriminación Hacia las Mujeres</t>
  </si>
  <si>
    <t>E082</t>
  </si>
  <si>
    <t>Prevención y Atención de la Violencia y Discriminación Hacia las Mujeres</t>
  </si>
  <si>
    <t>E085 Ejercicio de las Funciones Jurídicas y Notariales</t>
  </si>
  <si>
    <t>E085</t>
  </si>
  <si>
    <t>Ejercicio de las Funciones Jurídicas y Notariales</t>
  </si>
  <si>
    <t>E087 Comunicación de la Actividad Gubernamental y Agenda Digital</t>
  </si>
  <si>
    <t>E087</t>
  </si>
  <si>
    <t>Comunicación de la Actividad Gubernamental y Agenda Digital</t>
  </si>
  <si>
    <t>E088 Desarrollo Integral de los Pueblos Indígenas</t>
  </si>
  <si>
    <t>E088</t>
  </si>
  <si>
    <t>Desarrollo Integral de los Pueblos Indígenas</t>
  </si>
  <si>
    <t>E089 Promoción y Procuración de la Protección de los Derechos Humanos</t>
  </si>
  <si>
    <t>E089</t>
  </si>
  <si>
    <t>Promoción y Procuración de la Protección de los Derechos Humanos</t>
  </si>
  <si>
    <t>E090 Persecución de los Delitos del Orden Común y Promoción de Una Pronta, Completa y Debida Impartición de Justicia</t>
  </si>
  <si>
    <t>E090</t>
  </si>
  <si>
    <t>Persecución de los Delitos del Orden Común y Promoción de Una Pronta, Completa y Debida Impartición de Justicia</t>
  </si>
  <si>
    <t>E098 Educación y Cultura Indígena</t>
  </si>
  <si>
    <t>E098</t>
  </si>
  <si>
    <t>Educación y Cultura Indígena</t>
  </si>
  <si>
    <t>E100 Innovación, Servicios Tecnológicos y Empresariales</t>
  </si>
  <si>
    <t>E100</t>
  </si>
  <si>
    <t>Innovación, Servicios Tecnológicos y Empresariales</t>
  </si>
  <si>
    <t>E101 Fomento y Participación para el Desarrollo Comunitario</t>
  </si>
  <si>
    <t>E101</t>
  </si>
  <si>
    <t>Fomento y Participación para el Desarrollo Comunitario</t>
  </si>
  <si>
    <t>E103 Regularización de Predios Rústicos, Urbanos y Suburbanos en el Régimen de Propiedad Privada</t>
  </si>
  <si>
    <t>E103</t>
  </si>
  <si>
    <t>Regularización de Predios Rústicos, Urbanos y Suburbanos en el Régimen de Propiedad Privada</t>
  </si>
  <si>
    <t>E104 Educación Superior Especializada en el Campo del Deporte</t>
  </si>
  <si>
    <t>E104</t>
  </si>
  <si>
    <t>Educación Superior Especializada en el Campo del Deporte</t>
  </si>
  <si>
    <t>E105 Formación Educativa y Profesionalización del Sistema de Seguridad Pública del Estado</t>
  </si>
  <si>
    <t>E105</t>
  </si>
  <si>
    <t>Formación Educativa y Profesionalización del Sistema de Seguridad Pública del Estado</t>
  </si>
  <si>
    <t>F002 Atracción de Inversiones</t>
  </si>
  <si>
    <t>F002</t>
  </si>
  <si>
    <t>Atracción de Inversiones</t>
  </si>
  <si>
    <t>F003 Programa de Difusión, Fomento y Conservación del Patrimonio Cultural</t>
  </si>
  <si>
    <t>F003</t>
  </si>
  <si>
    <t>Programa de Difusión, Fomento y Conservación del Patrimonio Cultural</t>
  </si>
  <si>
    <t>F004 Programa de Artes y Fomento Cultural</t>
  </si>
  <si>
    <t>F004</t>
  </si>
  <si>
    <t>Programa de Artes y Fomento Cultural</t>
  </si>
  <si>
    <t>F005 Promoción y Publicidad Turística</t>
  </si>
  <si>
    <t>F005</t>
  </si>
  <si>
    <t>Promoción y Publicidad Turística</t>
  </si>
  <si>
    <t>F007 Modelos de Comunicación que Contribuyan al Desarrollo Educativo y Cultural</t>
  </si>
  <si>
    <t>F007</t>
  </si>
  <si>
    <t>Modelos de Comunicación que Contribuyan al Desarrollo Educativo y Cultural</t>
  </si>
  <si>
    <t>F008 Fortalecimiento para las Microempresas Establecidas en el Estado de Puebla</t>
  </si>
  <si>
    <t>F008</t>
  </si>
  <si>
    <t>Fortalecimiento para las Microempresas Establecidas en el Estado de Puebla</t>
  </si>
  <si>
    <t>F009 Encadenamiento Productivo Regional</t>
  </si>
  <si>
    <t>F009</t>
  </si>
  <si>
    <t>Encadenamiento Productivo Regional</t>
  </si>
  <si>
    <t>G001 Recaudación Eficiente</t>
  </si>
  <si>
    <t>G001</t>
  </si>
  <si>
    <t>Recaudación Eficiente</t>
  </si>
  <si>
    <t>G004 Supervisión, Inspección y Vigilancia de la Operación, Conservación, Mantenimiento y Construcción de la Infraestructura de Cuota</t>
  </si>
  <si>
    <t>G004</t>
  </si>
  <si>
    <t>Supervisión, Inspección y Vigilancia de la Operación, Conservación, Mantenimiento y Construcción de la Infraestructura de Cuota</t>
  </si>
  <si>
    <t>G005 Apoyo al Control y Fiscalización en Materia de Anticorrupción</t>
  </si>
  <si>
    <t>G005</t>
  </si>
  <si>
    <t>Apoyo al Control y Fiscalización en Materia de Anticorrupción</t>
  </si>
  <si>
    <t>G006 Vigilancia para Garantizar el Libre Desarrollo de los Procesos Electorales</t>
  </si>
  <si>
    <t>G006</t>
  </si>
  <si>
    <t>Vigilancia para Garantizar el Libre Desarrollo de los Procesos Electorales</t>
  </si>
  <si>
    <t>G007 Ejecución de Acciones que Garanticen el Principio de Legalidad en Actos Electorales</t>
  </si>
  <si>
    <t>G007</t>
  </si>
  <si>
    <t>Ejecución de Acciones que Garanticen el Principio de Legalidad en Actos Electorales</t>
  </si>
  <si>
    <t>G008 Vigilancia para Garantizar el Acceso de las Personas a la Información Pública</t>
  </si>
  <si>
    <t>G008</t>
  </si>
  <si>
    <t>Vigilancia para Garantizar el Acceso de las Personas a la Información Pública</t>
  </si>
  <si>
    <t>H001 Adeudos de Ejercicios Fiscales Anteriores</t>
  </si>
  <si>
    <t>H001</t>
  </si>
  <si>
    <t>Adeudos de Ejercicios Fiscales Anteriores</t>
  </si>
  <si>
    <t>I001 Fondo de Aportaciones para el Fortalecimiento de los Municipios (FORTAMUN)</t>
  </si>
  <si>
    <t>I001</t>
  </si>
  <si>
    <t>Fondo de Aportaciones para el Fortalecimiento de los Municipios (FORTAMUN)</t>
  </si>
  <si>
    <t>I002 Fondo de Infraestructura Social Municipal (FISM)</t>
  </si>
  <si>
    <t>I002</t>
  </si>
  <si>
    <t>Fondo de Infraestructura Social Municipal (FISM)</t>
  </si>
  <si>
    <t>I003 Fondo de Hidrocarburos para Municipios</t>
  </si>
  <si>
    <t>I003</t>
  </si>
  <si>
    <t>Fondo de Hidrocarburos para Municipios</t>
  </si>
  <si>
    <t>K002 Instrumentación de Programas y Proyectos de Inversión para el Desarrollo de las Regiones del Estado</t>
  </si>
  <si>
    <t>K002</t>
  </si>
  <si>
    <t>Instrumentación de Programas y Proyectos de Inversión para el Desarrollo de las Regiones del Estado</t>
  </si>
  <si>
    <t>K003 Proyectos de Infraestructura Social del Sector Educativo</t>
  </si>
  <si>
    <t>K003</t>
  </si>
  <si>
    <t>Proyectos de Infraestructura Social del Sector Educativo</t>
  </si>
  <si>
    <t>K004 Infraestructura para el Bienestar</t>
  </si>
  <si>
    <t>K004</t>
  </si>
  <si>
    <t>Infraestructura para el Bienestar</t>
  </si>
  <si>
    <t>K006 Construcción, Rehabilitación y Mantenimiento de Espacios Educativos</t>
  </si>
  <si>
    <t>K006</t>
  </si>
  <si>
    <t>Construcción, Rehabilitación y Mantenimiento de Espacios Educativos</t>
  </si>
  <si>
    <t>K010 Infraestructura para el Fortalecimiento de la Seguridad y Procuración de Justicia en el Estado</t>
  </si>
  <si>
    <t>K010</t>
  </si>
  <si>
    <t>Infraestructura para el Fortalecimiento de la Seguridad y Procuración de Justicia en el Estado</t>
  </si>
  <si>
    <t>K011 Fortalecimiento de la Gestión Gubernamental y Servicios Públicos a Través de la Infraestructura</t>
  </si>
  <si>
    <t>K011</t>
  </si>
  <si>
    <t>Fortalecimiento de la Gestión Gubernamental y Servicios Públicos a Través de la Infraestructura</t>
  </si>
  <si>
    <t>K012 Infraestructura de Agua Potable, Drenaje y Tratamiento</t>
  </si>
  <si>
    <t>K012</t>
  </si>
  <si>
    <t>Infraestructura de Agua Potable, Drenaje y Tratamiento</t>
  </si>
  <si>
    <t>M001 Apoyo Administrativo y Jurídico</t>
  </si>
  <si>
    <t>M001</t>
  </si>
  <si>
    <t>Apoyo Administrativo y Jurídico</t>
  </si>
  <si>
    <t>M002 Apoyo Administrativo y Jurídico para las Actividades de Fiscalización</t>
  </si>
  <si>
    <t>M002</t>
  </si>
  <si>
    <t>Apoyo Administrativo y Jurídico para las Actividades de Fiscalización</t>
  </si>
  <si>
    <t>N004 Fideicomiso Estatal para la Atención a Desastres Naturales</t>
  </si>
  <si>
    <t>N004</t>
  </si>
  <si>
    <t>Fideicomiso Estatal para la Atención a Desastres Naturales</t>
  </si>
  <si>
    <t>N005 Atención a Siniestros Agroclimáticos en el Campo Poblano</t>
  </si>
  <si>
    <t>N005</t>
  </si>
  <si>
    <t>Atención a Siniestros Agroclimáticos en el Campo Poblano</t>
  </si>
  <si>
    <t>O001 Inhibición y Sanción de Actos de Corrupción</t>
  </si>
  <si>
    <t>O001</t>
  </si>
  <si>
    <t>Inhibición y Sanción de Actos de Corrupción</t>
  </si>
  <si>
    <t>O002 Mecanismos de Participación y Contraloría Social para la Verificación y Seguimiento de Programas</t>
  </si>
  <si>
    <t>O002</t>
  </si>
  <si>
    <t>Mecanismos de Participación y Contraloría Social para la Verificación y Seguimiento de Programas</t>
  </si>
  <si>
    <t>O003 Fiscalización a la Gestión Pública</t>
  </si>
  <si>
    <t>O003</t>
  </si>
  <si>
    <t>Fiscalización a la Gestión Pública</t>
  </si>
  <si>
    <t>P002 Conducción y Aplicación de Políticas en Materia de Población</t>
  </si>
  <si>
    <t>P002</t>
  </si>
  <si>
    <t>Conducción y Aplicación de Políticas en Materia de Población</t>
  </si>
  <si>
    <t>P003 Coordinación de Acciones Emanadas del Sistema Nacional de Seguridad Pública</t>
  </si>
  <si>
    <t>P003</t>
  </si>
  <si>
    <t>Coordinación de Acciones Emanadas del Sistema Nacional de Seguridad Pública</t>
  </si>
  <si>
    <t>P004 Gestión para Resultados de la Administración Pública</t>
  </si>
  <si>
    <t>P004</t>
  </si>
  <si>
    <t>Gestión para Resultados de la Administración Pública</t>
  </si>
  <si>
    <t>P005 Planeación y Evaluación Estratégica</t>
  </si>
  <si>
    <t>P005</t>
  </si>
  <si>
    <t>Planeación y Evaluación Estratégica</t>
  </si>
  <si>
    <t>P006 Evaluación Gubernamental para el Fortalecimiento de la Gestión</t>
  </si>
  <si>
    <t>P006</t>
  </si>
  <si>
    <t>Evaluación Gubernamental para el Fortalecimiento de la Gestión</t>
  </si>
  <si>
    <t>P007 Rectoría en Salud</t>
  </si>
  <si>
    <t>P007</t>
  </si>
  <si>
    <t>Rectoría en Salud</t>
  </si>
  <si>
    <t>P008 Impulso al Desarrollo Integral</t>
  </si>
  <si>
    <t>P008</t>
  </si>
  <si>
    <t>Impulso al Desarrollo Integral</t>
  </si>
  <si>
    <t>P009 Fomento de Desarrollo Energético Sustentable</t>
  </si>
  <si>
    <t>P009</t>
  </si>
  <si>
    <t>Fomento de Desarrollo Energético Sustentable</t>
  </si>
  <si>
    <t>P010 Transversalidad de la Perspectiva de Género</t>
  </si>
  <si>
    <t>P010</t>
  </si>
  <si>
    <t>Transversalidad de la Perspectiva de Género</t>
  </si>
  <si>
    <t>P011 Impulso a la Simplificación Administrativa</t>
  </si>
  <si>
    <t>P011</t>
  </si>
  <si>
    <t>Impulso a la Simplificación Administrativa</t>
  </si>
  <si>
    <t>P012 Transformación Digital</t>
  </si>
  <si>
    <t>P012</t>
  </si>
  <si>
    <t>Transformación Digital</t>
  </si>
  <si>
    <t>P014 Administración Eficiente de Recursos del Gobierno del Estado</t>
  </si>
  <si>
    <t>P014</t>
  </si>
  <si>
    <t>Administración Eficiente de Recursos del Gobierno del Estado</t>
  </si>
  <si>
    <t>P015 Planeación Educativa</t>
  </si>
  <si>
    <t>P015</t>
  </si>
  <si>
    <t>Planeación Educativa</t>
  </si>
  <si>
    <t>P016 Transparencia y Apertura Institucional</t>
  </si>
  <si>
    <t>P016</t>
  </si>
  <si>
    <t>Transparencia y Apertura Institucional</t>
  </si>
  <si>
    <t>Q001 Investigación Científica y Humanística</t>
  </si>
  <si>
    <t>Q001</t>
  </si>
  <si>
    <t>Investigación Científica y Humanística</t>
  </si>
  <si>
    <t>Q002 Desarrollo Tecnológico, Innovación y Vinculación Sectorial</t>
  </si>
  <si>
    <t>Q002</t>
  </si>
  <si>
    <t>Desarrollo Tecnológico, Innovación y Vinculación Sectorial</t>
  </si>
  <si>
    <t>R001 Sistema Parlamentario</t>
  </si>
  <si>
    <t>R001</t>
  </si>
  <si>
    <t>Sistema Parlamentario</t>
  </si>
  <si>
    <t>R002 Fiscalización Superior</t>
  </si>
  <si>
    <t>R002</t>
  </si>
  <si>
    <t>Fiscalización Superior</t>
  </si>
  <si>
    <t>R003 Sistema de Justicia</t>
  </si>
  <si>
    <t>R003</t>
  </si>
  <si>
    <t>Sistema de Justicia</t>
  </si>
  <si>
    <t>R004 Desarrollo Económico del Polígono de la Capital de la Tecnología y Sostenibilidad</t>
  </si>
  <si>
    <t>R004</t>
  </si>
  <si>
    <t>Desarrollo Económico del Polígono de la Capital de la Tecnología y Sostenibilidad</t>
  </si>
  <si>
    <t>R007 Impartición de Justicia Administrativa</t>
  </si>
  <si>
    <t>R007</t>
  </si>
  <si>
    <t>Impartición de Justicia Administrativa</t>
  </si>
  <si>
    <t>R008 Provisiones para Programa Salarial del Gobierno del Estado</t>
  </si>
  <si>
    <t>R008</t>
  </si>
  <si>
    <t>Provisiones para Programa Salarial del Gobierno del Estado</t>
  </si>
  <si>
    <t>R009 Provisiones para la Operación de Programas Estatales</t>
  </si>
  <si>
    <t>R009</t>
  </si>
  <si>
    <t>Provisiones para la Operación de Programas Estatales</t>
  </si>
  <si>
    <t>R011 Fondo de Pensiones para la Reserva Actuarial</t>
  </si>
  <si>
    <t>R011</t>
  </si>
  <si>
    <t>Fondo de Pensiones para la Reserva Actuarial</t>
  </si>
  <si>
    <t>R015 Acciones de Comunicación Social e Imagen Institucional</t>
  </si>
  <si>
    <t>R015</t>
  </si>
  <si>
    <t>Acciones de Comunicación Social e Imagen Institucional</t>
  </si>
  <si>
    <t>R016 Programa de Acción para Atender las Medidas de la Declaratoria de Alerta de Violencia de Género Contra las Mujeres</t>
  </si>
  <si>
    <t>R016</t>
  </si>
  <si>
    <t>Programa de Acción para Atender las Medidas de la Declaratoria de Alerta de Violencia de Género Contra las Mujeres</t>
  </si>
  <si>
    <t>R018 Seguridad Pública</t>
  </si>
  <si>
    <t>R018</t>
  </si>
  <si>
    <t>Seguridad Pública</t>
  </si>
  <si>
    <t>S001 Desarrollo Rural, Productividad de los Pequeños Productores</t>
  </si>
  <si>
    <t>S001</t>
  </si>
  <si>
    <t>Desarrollo Rural, Productividad de los Pequeños Productores</t>
  </si>
  <si>
    <t>S003 Transformación del Campo Poblano</t>
  </si>
  <si>
    <t>S003</t>
  </si>
  <si>
    <t>Transformación del Campo Poblano</t>
  </si>
  <si>
    <t>S004 Mujer Rural Emprendedora</t>
  </si>
  <si>
    <t>S004</t>
  </si>
  <si>
    <t>Mujer Rural Emprendedora</t>
  </si>
  <si>
    <t>S006 Programa de Obra Comunitaria "Por Amor a Puebla"</t>
  </si>
  <si>
    <t>S006</t>
  </si>
  <si>
    <t>Programa de Obra Comunitaria "Por Amor a Puebla"</t>
  </si>
  <si>
    <t>V001 Gestión del Territorio y Desarrollo Urbano</t>
  </si>
  <si>
    <t>V001</t>
  </si>
  <si>
    <t>Gestión del Territorio y Desarrollo Urbano</t>
  </si>
  <si>
    <t>V002 Gestión Ambiental y Sustentabilidad Energética</t>
  </si>
  <si>
    <t>V002</t>
  </si>
  <si>
    <t>Gestión Ambiental y Sustentabilidad Energética</t>
  </si>
  <si>
    <t>V003 Protección Forestal</t>
  </si>
  <si>
    <t>V003</t>
  </si>
  <si>
    <t>Protección Forestal</t>
  </si>
  <si>
    <t>V004 Fomento y Vigilancia de Bienestar Animal</t>
  </si>
  <si>
    <t>V004</t>
  </si>
  <si>
    <t>Fomento y Vigilancia de Bienestar Animal</t>
  </si>
  <si>
    <t>A. VINCULACIÓN CON EL INSTRUMENTO DE PLANEACIÓN</t>
  </si>
  <si>
    <t>Información Insuficiente</t>
  </si>
  <si>
    <t>No equivale a cero. Impide el cálculo definitivo del Índice de Prioridad hasta su aclaración.</t>
  </si>
  <si>
    <t>Sin relleno y en cursiva. Elemento no exigible por la naturaleza de la intervención.</t>
  </si>
  <si>
    <t>Carácter</t>
  </si>
  <si>
    <t>Lectura</t>
  </si>
  <si>
    <t>Cuenta con problemática u oportunidad, objeto, alcance y resultado sustantivos propios. Se valoran los cuatro criterios y se calcula un Índice de Prioridad propio.</t>
  </si>
  <si>
    <t>Asociada</t>
  </si>
  <si>
    <t>Etapa, componente, supervisión o servicio cuya necesidad o impacto derivan de una intervención principal. NO se valoran los criterios ni se calcula Índice de Prioridad; se vincula con la intervención principal.</t>
  </si>
  <si>
    <t>Carácter de la intervención (principal o asociada)</t>
  </si>
  <si>
    <t>Subdirección de Análisis y Planeación Regional</t>
  </si>
  <si>
    <t>P13</t>
  </si>
  <si>
    <t>¿Corresponde a la condición afectada?</t>
  </si>
  <si>
    <t>Referencia: condición afectada (03_Necesidad)</t>
  </si>
  <si>
    <t>05_FOCALIZACIÓN TERRITORIAL — 20 % del Índice de Prioridad     ·     T = Σ (Sj × pj)</t>
  </si>
  <si>
    <t>NIVELES DE LA PUNTUACIÓN CONTINUA</t>
  </si>
  <si>
    <t>Municipal: Índice de Marginación por Municipio (IMM) 2020, CONAPO.  ·  Urbana (AGEB): Índice de Marginación Urbana (IMU) 2020, CONAPO.</t>
  </si>
  <si>
    <t>Urbano: clave de localidad (9) + AGEB (4) = 13 dígitos.  ·  Rural: clave de municipio INEGI (5 dígitos).</t>
  </si>
  <si>
    <t>La puntuación continua se conserva para el cálculo del Índice de Prioridad. Ejemplo: T = 55 → nivel Media, y se utilizan 55 puntos, no 50.</t>
  </si>
  <si>
    <t>P14</t>
  </si>
  <si>
    <t>B. ELEGIBILIDAD (Ap. 5.1)</t>
  </si>
  <si>
    <t>C. UNIDAD DE PRIORIZACIÓN (Ap. 5.2)</t>
  </si>
  <si>
    <t>Tratamiento diferenciado 
(Ap. 1.2 y Ap. 8.2)</t>
  </si>
  <si>
    <t>¿Registro agregado homogéneo? (Ap. 5.2)</t>
  </si>
  <si>
    <t>06_GRADO DE PREPARACIÓN — DIMENSIÓN SEPARADA  |  NO forma parte del Índice de Prioridad (Ap. 4.5)</t>
  </si>
  <si>
    <t>09_ALERTAS DE CONSISTENCIA (Ap. 6.4)  |  Identifican omisiones o inconsistencias objetivas. NO modifican por sí mismas la categoría ni el puntaje asignado.</t>
  </si>
  <si>
    <t>07_REVISIÓN METODOLÓGICA Y CIERRE DE VALORACIONES (Ap. 3.6)  |  Máximo una ronda de observaciones y una ronda final de aclaración</t>
  </si>
  <si>
    <t>Verificación de no doble conteo (Ap. 6.3)</t>
  </si>
  <si>
    <t>Ap. 3.5</t>
  </si>
  <si>
    <t>Ap. 1.2 y Ap. 8.2</t>
  </si>
  <si>
    <t>Ap. 5.2</t>
  </si>
  <si>
    <t>Ap. 3.6</t>
  </si>
  <si>
    <t>Ap. 4.5</t>
  </si>
  <si>
    <t>Ap. 4.4</t>
  </si>
  <si>
    <t>Ap. 6.3</t>
  </si>
  <si>
    <t>Ap. 6.4</t>
  </si>
  <si>
    <t>La verificación de no doble conteo entre criterios (Ap. 6.3): se registra manualmente en 07_Revisión.</t>
  </si>
  <si>
    <t>El tratamiento de proyectos con continuidades, compromisos previos, esquemas multianuales o tratamiento diferenciado (Ap. 1.2 y Ap. 8.2).</t>
  </si>
  <si>
    <t>BLOQUE 19 — Tratamiento diferenciado (Ap. 1.2 y Ap. 8.2 de la metodología). No modifica el Índice de Prioridad.</t>
  </si>
  <si>
    <t>BLOQUE 20 — Ponderadores del Índice de Prioridad (Ap. 7.2). CELDAS PROTEGIDAS.</t>
  </si>
  <si>
    <t>BLOQUE 21 — Niveles de la puntuación territorial continua (Ap. 4.4). El valor continuo se conserva para el IP.</t>
  </si>
  <si>
    <t>BLOQUE 30 — Condición o variable que se modifica (Impacto esperado, Ap. 4.3)</t>
  </si>
  <si>
    <t>BLOQUE 31 — Carácter de la intervención (Ap. 5.2 y Ap. 6.1, versión final)</t>
  </si>
  <si>
    <t>Referente metodológico (Ap. 4.5)</t>
  </si>
  <si>
    <t>PARÁMETROS TERRITORIALES DEL EJERCICIO (Ap. 4.4)</t>
  </si>
  <si>
    <t>REGLA DUAL (Ap. 4.4): la unidad geográfica depende del tipo de zona — Urbano se resuelve por AGEB y Rural por municipio, cada uno contra su propio catálogo. Un mismo proyecto puede combinar renglones urbanos y rurales. Las fuentes y cortes seleccionados permanecen sin cambios durante todo el proceso de valoración.</t>
  </si>
  <si>
    <t>Condicional por territorio: AGEB si el tipo de zona es Urbano; Municipio si es Rural (Ap. 4.4).</t>
  </si>
  <si>
    <t>Las referencias entre paréntesis, como (Ap. 4.1), remiten a los apartados de la Metodología para el Análisis y Priorización de Proyectos de Inversión Pública, versión final, agosto de 2026.</t>
  </si>
  <si>
    <t>I — observación de DSI</t>
  </si>
  <si>
    <t>Con alertas activas</t>
  </si>
  <si>
    <t>Preparación: Bajo</t>
  </si>
  <si>
    <t>Preparación: Medio</t>
  </si>
  <si>
    <t>Con valoración cerrada</t>
  </si>
  <si>
    <t>Preparación: Alto</t>
  </si>
  <si>
    <t>Con Información Insuficiente</t>
  </si>
  <si>
    <t>Preparación sin determinar</t>
  </si>
  <si>
    <t>Se sustituyó la fuente por la VERSIÓN FINAL de la metodología (agosto de 2026). Comparación contra el Borrador 12: ponderadores, fórmula del IP, desempates, reglas territoriales, niveles de preparación, elegibilidad, reglas de evidencia y alertas SIN CAMBIO. Cambio de fondo incorporado: los apartados 5.2 y 6.1 introducen el «carácter de la intervención — principal o asociada» y establecen que una intervención asociada no se valora ni obtiene Índice de Prioridad propio.</t>
  </si>
  <si>
    <t>01_Proyectos col. U; 09_Alertas A05 y A12; 99_Catálogos bloque 31</t>
  </si>
  <si>
    <t>05_Territorio, C11</t>
  </si>
  <si>
    <t>La conversión de una categoría a Información Insuficiente cuando la evidencia no alcanza. Se emite la alerta (A01, A08 o A11) y la decisión queda en el proceso de revisión.</t>
  </si>
  <si>
    <t>La determinación del Grado de preparación. La Matriz muestra el referente sugerido conforme a las anclas del apartado 4.5, pero no lo asigna.</t>
  </si>
  <si>
    <t>La determinación del carácter de la intervención —principal o asociada—. La Matriz sólo alerta la inconsistencia con las preguntas de control (A12).</t>
  </si>
  <si>
    <t>La correspondencia entre la condición que se modifica y la condición afectada (Ap. 4.3): la Matriz la compara y observa, pero no la impone.</t>
  </si>
  <si>
    <t>BLOQUE 13 — Tipo de relación con la intervención principal (sólo para intervenciones ASOCIADAS)</t>
  </si>
  <si>
    <t>Orden interno (II no tiene orden)</t>
  </si>
  <si>
    <t>Rango dependiente (uso interno — no modificar)</t>
  </si>
  <si>
    <t>Razón de Consistencia AHP ≈ 2.25 % (inferior al umbral de 10 %). Fuente: Anexo técnico de la Metodología, versión final, agosto de 2026.</t>
  </si>
  <si>
    <t>Rehabilitar el sistema de agua potable que se encuentra fuera de operación</t>
  </si>
  <si>
    <t>Dotar de equipo médico a dos centros de salud en operación</t>
  </si>
  <si>
    <t>Rehabilitación de captación, línea de conducción y 320 tomas domiciliarias</t>
  </si>
  <si>
    <t>Equipo de consultorio y laboratorio básico para dos centros</t>
  </si>
  <si>
    <t>Supervisión durante los 8 meses de ejecución</t>
  </si>
  <si>
    <t>Incrementar la cobertura de agua potable en localidades con déficit</t>
  </si>
  <si>
    <t>p. 61, objetivo 2</t>
  </si>
  <si>
    <t>Componente 1: Sistemas de agua potable rehabilitados</t>
  </si>
  <si>
    <t>Cuadro básico de equipamiento para centros de salud</t>
  </si>
  <si>
    <t>60 % del cuadro básico instalado</t>
  </si>
  <si>
    <t>Dictamen técnico del organismo operador, marzo 2026</t>
  </si>
  <si>
    <t>Inventario de equipamiento de la jurisdicción sanitaria, 2026</t>
  </si>
  <si>
    <t>Folio DT-2026-045, apartado 3</t>
  </si>
  <si>
    <t>Inventario 2026, hojas 12 y 13</t>
  </si>
  <si>
    <t>100 % del cuadro básico en los dos centros</t>
  </si>
  <si>
    <t>De 60 % a 100 % de equipamiento</t>
  </si>
  <si>
    <t>¿Registro de ejemplo?</t>
  </si>
  <si>
    <t>PPI-EJEMPLO-01</t>
  </si>
  <si>
    <t>Universo 2027</t>
  </si>
  <si>
    <t>Ejemplo de llenado: obra rural en municipio ZAP, con las tres categorías en Alta.</t>
  </si>
  <si>
    <t>PPI-EJEMPLO-02</t>
  </si>
  <si>
    <t>Ejemplo de llenado: proyecto urbano con incidencia en dos AGEBs de distinta puntuación.</t>
  </si>
  <si>
    <t>PPI-EJEMPLO-03</t>
  </si>
  <si>
    <t>Supervisar la ejecución de la obra PPI-EJEMPLO-01</t>
  </si>
  <si>
    <t>Ejemplo de llenado: intervención asociada. No se valora ni obtiene Índice de Prioridad.</t>
  </si>
  <si>
    <t>Su necesidad e impacto derivan de la obra principal; no se valora por separado.</t>
  </si>
  <si>
    <t>La rehabilitación del sistema materializa directamente la línea de acción señalada.</t>
  </si>
  <si>
    <t>Fortalecer la infraestructura y el equipamiento de los servicios de salud</t>
  </si>
  <si>
    <t>El equipamiento de los centros contribuye directamente al objetivo sectorial señalado.</t>
  </si>
  <si>
    <t>(no se valora: intervención asociada)</t>
  </si>
  <si>
    <t>(no aplica)</t>
  </si>
  <si>
    <t>La valoración se realiza en la intervención principal PPI-EJEMPLO-01.</t>
  </si>
  <si>
    <t>Sistema de agua potable fuera de operación desde hace 14 meses</t>
  </si>
  <si>
    <t>Dos centros de salud operan con equipo incompleto y obsoleto</t>
  </si>
  <si>
    <t>Se rechaza el 40 % de las solicitudes de laboratorio por falta de equipo</t>
  </si>
  <si>
    <t>Déficit documentado que limita parcialmente la prestación del servicio.</t>
  </si>
  <si>
    <t>La valoración se realiza en la intervención principal.</t>
  </si>
  <si>
    <t>Sin servicio por red; abasto mediante pipas</t>
  </si>
  <si>
    <t>Servicio diario restablecido para 320 tomas domiciliarias</t>
  </si>
  <si>
    <t>0 tomas con servicio</t>
  </si>
  <si>
    <t>320 tomas con servicio</t>
  </si>
  <si>
    <t>Anexo técnico de adquisición 2026</t>
  </si>
  <si>
    <t>Mejora relevante de la capacidad, aunque la atención de la problemática permanece parcial.</t>
  </si>
  <si>
    <t>(no se valora)</t>
  </si>
  <si>
    <t>Los usuarios atendidos representan la incidencia directa del equipamiento.</t>
  </si>
  <si>
    <t>ET-CEASPUE-2026-11</t>
  </si>
  <si>
    <t>Anexo técnico SAL-2026-19</t>
  </si>
  <si>
    <t>Intervención asociada: no procede valoración independiente.</t>
  </si>
  <si>
    <t>VALORACIONES CERRADAS</t>
  </si>
  <si>
    <t>APORTACIÓN PONDERADA AL ÍNDICE</t>
  </si>
  <si>
    <t>RESULTADO</t>
  </si>
  <si>
    <t>V · 14 %</t>
  </si>
  <si>
    <t>N · 33 %</t>
  </si>
  <si>
    <t>I · 33 %</t>
  </si>
  <si>
    <t>T · 20 %</t>
  </si>
  <si>
    <t>Tabla que alimenta el gráfico (no editar)</t>
  </si>
  <si>
    <t>Versión operativa para Ejecutores de Gasto: las hojas de alertas, control y catálogos permanecen ocultas y el libro está protegido con contraseña. La versión de pilotaje, con esas hojas visibles para auditar fórmulas, catálogos y cruces, se conserva por separado.</t>
  </si>
  <si>
    <t>CERRADO COMO LIMITACIÓN ACEPTADA — 05_Territorio no admite inmovilizar paneles. Se intentó cinco veces por la extensión (error interno de la API) y tres veces de forma manual, con resultados incorrectos (A8:C17, 9:17) o sin efecto. Se descartó que lo causaran las franjas combinadas: sin ellas también falla. No afecta ningún cálculo ni validación; sólo la comodidad de navegación. Mitigación aplicada: las ocho columnas de captura tienen mensaje de ayuda emergente y el filtro de la fila 17 muestra el nombre de cada columna. Alternativa si se desea: Vista → Dividir, con el cursor en A18.</t>
  </si>
  <si>
    <t>D. CÁLCULO Y CONTROL (automático)</t>
  </si>
  <si>
    <t>T — observación de DPD / DSI</t>
  </si>
  <si>
    <t>V — observación de DPD</t>
  </si>
  <si>
    <t>N — observación de DSI</t>
  </si>
  <si>
    <t>Revisa la aplicación metodológica y formula observaciones (hoja 07). DPD: Planeación, observa el criterio V. DSI: Seguimiento a la Inversión, observa los criterios N e I. El criterio T lo observan ambas.</t>
  </si>
  <si>
    <t>PPI-EJEMPLO-04</t>
  </si>
  <si>
    <t>Sustituir aulas provisionales por aulas definitivas en el plantel de nivel medio superior</t>
  </si>
  <si>
    <t>Construcción de dos aulas didácticas y obra exterior asociada</t>
  </si>
  <si>
    <t>Ejemplo de llenado: obra en municipio de marginación media (T = 50) con vinculación Alta acreditada.</t>
  </si>
  <si>
    <t>PPI-EJEMPLO-05</t>
  </si>
  <si>
    <t>Evitar los encharcamientos e inundaciones recurrentes por falta de drenaje pluvial</t>
  </si>
  <si>
    <t>Construcción de 1.8 km de colector pluvial y ocho bocas de tormenta</t>
  </si>
  <si>
    <t>Ejemplo de llenado: vinculación Media con Necesidad e Impacto Altos; muestra que un proyecto puede prelarse alto sin Alta en Vinculación.</t>
  </si>
  <si>
    <t>Ampliar la capacidad instalada de los planteles de educación media superior</t>
  </si>
  <si>
    <t>p. 47, objetivo 3</t>
  </si>
  <si>
    <t>La construcción de las aulas amplía directamente la capacidad instalada del plantel.</t>
  </si>
  <si>
    <t>Componente 2: Espacios educativos construidos o rehabilitados</t>
  </si>
  <si>
    <t>Reducir el riesgo por inundaciones en zonas urbanas consolidadas</t>
  </si>
  <si>
    <t>p. 88, estrategia 4.2</t>
  </si>
  <si>
    <t>La obra atiende la estrategia regional de reducción de riesgo por inundaciones.</t>
  </si>
  <si>
    <t>El plantel opera con dos aulas provisionales de lámina que no reúnen condiciones mínimas</t>
  </si>
  <si>
    <t>Dos grupos de 38 alumnos toman clase en aulas provisionales sin aislamiento térmico</t>
  </si>
  <si>
    <t>Norma de espacios educativos: 1 aula definitiva por grupo</t>
  </si>
  <si>
    <t>2 de 8 grupos en aulas provisionales</t>
  </si>
  <si>
    <t>Cédula de infraestructura del plantel, ciclo 2025-2026</t>
  </si>
  <si>
    <t>Cédula 21EMS0043, apartado 4</t>
  </si>
  <si>
    <t>El déficit de aulas definitivas está acreditado y afecta de forma directa la capacidad del plantel.</t>
  </si>
  <si>
    <t>La colonia carece de drenaje pluvial y se inunda de forma recurrente en temporada de lluvias</t>
  </si>
  <si>
    <t>Once encharcamientos mayores registrados en la temporada de lluvias 2025</t>
  </si>
  <si>
    <t>Sin infraestructura pluvial en el polígono</t>
  </si>
  <si>
    <t>0 km de colector pluvial</t>
  </si>
  <si>
    <t>Bitácora de emergencias de Protección Civil municipal, 2025</t>
  </si>
  <si>
    <t>Bitácora 2025, registros 44 a 54</t>
  </si>
  <si>
    <t>Los eventos documentados acreditan una afectación recurrente a la seguridad de la población.</t>
  </si>
  <si>
    <t>Dos grupos en aulas provisionales de lámina</t>
  </si>
  <si>
    <t>Los dos grupos se trasladan a aulas definitivas</t>
  </si>
  <si>
    <t>De 2 a 0 grupos en aulas provisionales</t>
  </si>
  <si>
    <t>Proyecto ejecutivo del plantel, 2026</t>
  </si>
  <si>
    <t>Proyecto ejecutivo, planos A-01 y A-02</t>
  </si>
  <si>
    <t>Mejora relevante de la capacidad instalada, aunque persiste déficit en otros espacios del plantel.</t>
  </si>
  <si>
    <t>Colonia sin drenaje pluvial, con inundaciones recurrentes</t>
  </si>
  <si>
    <t>Colonia con colector pluvial en operación y desalojo controlado</t>
  </si>
  <si>
    <t>De 11 a 0 encharcamientos mayores esperados por temporada</t>
  </si>
  <si>
    <t>Sin infraestructura pluvial de referencia en el polígono</t>
  </si>
  <si>
    <t>Estudio hidrológico e hidráulico, 2026</t>
  </si>
  <si>
    <t>Estudio hidrológico, apartado 5</t>
  </si>
  <si>
    <t>ET-SEP-2026-08</t>
  </si>
  <si>
    <t>Lugar en la prelación</t>
  </si>
  <si>
    <t>A15 Categoría cerrada distinta de la propuesta</t>
  </si>
  <si>
    <t>EJEMPLO · Rehabilitación del sistema de agua potable para restablecer el servicio, con captación, línea de conducción y 320 tomas domiciliarias, Acteopan, Acteopan, Puebla</t>
  </si>
  <si>
    <t>EJEMPLO · Equipamiento de dos centros de salud para completar el cuadro básico, con equipo de consultorio y laboratorio, Tehuacán, Tehuacán, Puebla</t>
  </si>
  <si>
    <t>EJEMPLO · Servicio de supervisión externa para verificar la calidad de la obra PPI-EJEMPLO-01, durante ocho meses de ejecución, Acteopan, Acteopan, Puebla</t>
  </si>
  <si>
    <t>EJEMPLO · Construcción de dos aulas didácticas para sustituir aulas provisionales, con obra exterior asociada, Aquixtla, Aquixtla, Puebla</t>
  </si>
  <si>
    <t>EJEMPLO · Construcción de drenaje pluvial para eliminar inundaciones recurrentes, con 1.8 km de colector y ocho bocas de tormenta, colonia poniente, Tehuacán, Puebla</t>
  </si>
  <si>
    <t>Mobiliario y/o equipo</t>
  </si>
  <si>
    <t>Servicio relacionado con la obra pública</t>
  </si>
  <si>
    <t>Obra; Servicio relacionado con la obra pública</t>
  </si>
  <si>
    <t>Obra; Mobiliario y/o equipo</t>
  </si>
  <si>
    <t>Obra; Mobiliario y/o equipo; Servicio relacionado con la obra pública; Otra intervención</t>
  </si>
  <si>
    <t>Mobiliario y/o equipo; Servicio relacionado con la obra pública; Otra intervención</t>
  </si>
  <si>
    <t>Servicio relacionado con la obra pública; Otra intervención</t>
  </si>
  <si>
    <t>Cuándo aplica (revise en este orden)</t>
  </si>
  <si>
    <t>Ejemplo que la distingue</t>
  </si>
  <si>
    <t>Acceso de referencia: servicio por red en la vivienda</t>
  </si>
  <si>
    <t>0 tomas con servicio por red</t>
  </si>
  <si>
    <t>El sistema está fuera de operación: ninguna vivienda recibe servicio por red, por lo que la condición afectada es el acceso.</t>
  </si>
  <si>
    <t>De 0 a 320 tomas con servicio por red</t>
  </si>
  <si>
    <t>Ninguna vivienda recibe agua por red; el abasto se hace con pipas dos veces por semana</t>
  </si>
  <si>
    <t>La problemática corresponde a la obra PPI-EJEMPLO-01; no se valora por separado</t>
  </si>
  <si>
    <t>Localidad sin red de agua potable, o con red fuera de operación</t>
  </si>
  <si>
    <t>Agua por red tres días por semana en lugar de servicio diario</t>
  </si>
  <si>
    <t>Centro de salud en operación con 60 % del cuadro básico</t>
  </si>
  <si>
    <t>Agua continua y suficiente que no cumple la norma de potabilidad</t>
  </si>
  <si>
    <t>Colonia con inundaciones recurrentes por falta de drenaje pluvial</t>
  </si>
  <si>
    <t>Agua que pasa a cumplir la norma de potabilidad</t>
  </si>
  <si>
    <t>Colonia que deja de inundarse al construirse el drenaje pluvial</t>
  </si>
  <si>
    <t>Localidad sin red de agua potable</t>
  </si>
  <si>
    <t>Agua tres días por semana, no diario</t>
  </si>
  <si>
    <t>Centro de salud con 60 % del cuadro básico</t>
  </si>
  <si>
    <t>Agua que no cumple la norma de potabilidad</t>
  </si>
  <si>
    <t>Colonia con inundaciones recurrentes</t>
  </si>
  <si>
    <t>De no tener red de agua a contar con servicio</t>
  </si>
  <si>
    <t>De tres días por semana a servicio diario</t>
  </si>
  <si>
    <t>De 60 % a 100 % del cuadro básico</t>
  </si>
  <si>
    <t>Colonia que deja de inundarse</t>
  </si>
  <si>
    <t>1. El bien o servicio no existe, no llega o la población no puede alcanzarlo.</t>
  </si>
  <si>
    <t>2. El servicio existe y llega, pero se interrumpe o es intermitente.</t>
  </si>
  <si>
    <t>3. El servicio existe y es continuo, pero es insuficiente para la demanda.</t>
  </si>
  <si>
    <t>4. El servicio alcanza, pero no cumple la norma o el estándar aplicable.</t>
  </si>
  <si>
    <t>5. La situación actual expone a personas o bienes a un riesgo de daño.</t>
  </si>
  <si>
    <t>1. Antes no existía o no llegaba y con el proyecto la población podrá alcanzarlo.</t>
  </si>
  <si>
    <t>2. Llegaba de forma intermitente y el proyecto lo vuelve regular o permanente.</t>
  </si>
  <si>
    <t>3. Era insuficiente y el proyecto amplía cupo, volumen o cobertura.</t>
  </si>
  <si>
    <t>4. No cumplía la norma o el estándar y el proyecto lo lleva a cumplirla.</t>
  </si>
  <si>
    <t>5. Existía un riesgo de daño y el proyecto lo elimina o lo reduce.</t>
  </si>
  <si>
    <t>¿Recibe hoy el bien o servicio?</t>
  </si>
  <si>
    <t>Situación actual</t>
  </si>
  <si>
    <t>Situación actual cuantitativa (cuando exista)</t>
  </si>
  <si>
    <t>04_IMPACTO ESPERADO — 33 % del Índice de Prioridad  |  Cambio esperado respecto de la situación actual</t>
  </si>
  <si>
    <t>Restablece el acceso al servicio por red para 320 tomas que hoy no lo tienen: cambio sustantivo respecto de la situación actual.</t>
  </si>
  <si>
    <t>Elimina la causa directa de las inundaciones recurrentes: cambio sustantivo respecto de la situación actual.</t>
  </si>
  <si>
    <t>A16 Cierre sin verificación de no doble conteo</t>
  </si>
  <si>
    <t>A17 Misma fuente y justificación en Necesidad e Impacto</t>
  </si>
  <si>
    <t>Declaratoria de las Zonas de Atención Prioritaria para el año 2026 — Decreto publicado en el Diario Oficial de la Federación el 21/11/2025, edición vespertina: Anexo A (1,575 municipios rurales) y Anexo B (49,491 AGEBs urbanas). Antecedente legislativo: Gaceta Parlamentaria de la Cámara de Diputados núm. 6871-J y 6871-K, 08/09/2025. Fuente: DOF, https://dof.gob.mx/nota_detalle.php?codigo=5773718&amp;fecha=21/11/2025</t>
  </si>
  <si>
    <t>2026 — Declaratoria vigente, DOF 21/11/2025</t>
  </si>
  <si>
    <t>ZAP rurales 2026, Anexo A (1,575 municipios) — Declaratoria publicada en el DOF el 21/11/2025 | Base de variables: ZAP_RURALES_2026_1575_VARIABLES_DESCARGA | Antecedente legislativo: Gaceta Parlamentaria núm. 6871-J, 08/09/2025 | Marginación: IMM 2020, CONAPO | Municipio: catálogo INEGI</t>
  </si>
  <si>
    <t>ZAP urbanas 2026, Anexo B (49,491 AGEBs) — Declaratoria publicada en el DOF el 21/11/2025 | Base de variables: ZAP_URBANAS_2026_49491_VARIABLES_DESCARGA | Antecedente legislativo: Gaceta Parlamentaria núm. 6871-K, 08/09/2025 | Marginación urbana: IMU 2020, CONAPO</t>
  </si>
  <si>
    <t>BLOQUE 24 — Catálogo territorial RURAL (unidad: municipio) — ZAP rurales 2026, Anexo A de la Declaratoria publicada en el DOF el 21/11/2025 (1,575 municipios) y grado de marginación CONAPO 2020</t>
  </si>
  <si>
    <t>BLOQUE 25 — Catálogo territorial URBANO (unidad: AGEB) — ZAP urbanas 2026, Anexo B de la Declaratoria publicada en el DOF el 21/11/2025 (49,491 AGEBs) e Índice de Marginación Urbana (IMU) 2020, CONAPO. Puebla: 2,474 AGEBs en 433 localidades — 2,330 con declaratoria de ZAP y 144 sin ella (puntúan por marginación).</t>
  </si>
  <si>
    <t>CONFIRMADA — Fecha de corte del ejercicio: 24/08/2026, registrada en 05_Territorio C11. Es la fecha en que la instancia coordinadora consultó las fuentes oficiales; NO es la fecha de la Declaratoria. A esa fecha la información vigente es la Declaratoria de ZAP 2026, publicada en el Diario Oficial de la Federación el 21/11/2025 (edición vespertina), y la marginación 2020 (IMM municipal e IMU por AGEB, CONAPO), que son las cargadas. Confirmada formalmente conforme al apartado 3.8, que exige fijarla previamente y evitar cambios discrecionales durante la valoración.</t>
  </si>
  <si>
    <t>Confirmado</t>
  </si>
  <si>
    <t>P15</t>
  </si>
  <si>
    <t>RESUELTO — Conciliación del catálogo ZAP 2026 contra la Declaratoria definitiva. Se cotejaron los catálogos territoriales del libro contra las bases oficiales de variables de la Declaratoria publicada en el Diario Oficial de la Federación el 21/11/2025: Anexo A (1,575 municipios rurales) y Anexo B (49,491 AGEBs urbanas). RESULTADO: coincidencia total. Rural — 169 municipios ZAP de Puebla en ambas fuentes, mismas claves y mismo grado de marginación 2020. Urbano — 2,330 AGEBs ZAP de Puebla en ambas fuentes, con conjunto de claves de 13 dígitos y pares clave-marginación idénticos, verificados por suma de verificación. No se modificó ningún dato ni ninguna puntuación territorial: sólo se corrigió la cita, que antes refería la Gaceta Parlamentaria del 08/09/2025 —proyecto de Declaratoria aprobado en la Comisión de Presupuesto y nota metodológica— como si fuera la Declaratoria. La Gaceta se conserva como antecedente legislativo. Los 220 AGEBs sin grado de marginación provienen así de la fuente oficial y puntúan 100 por su condición de ZAP.</t>
  </si>
  <si>
    <t>05_Territorio C5 y C6; 99_Catálogos bloques 24 y 25</t>
  </si>
  <si>
    <t>A18 Tratamiento diferenciado sin definir participación</t>
  </si>
  <si>
    <t>N.º</t>
  </si>
  <si>
    <t>Tratamiento invocado</t>
  </si>
  <si>
    <t>RESUELTO EN CUANTO AL MECANISMO — La decisión sobre tratamiento diferenciado se captura en 01_Proyectos: la columna K identifica el supuesto (Ap. 1.2 y Ap. 8.2) y la columna L declara si el proyecto participa en la comparación general. Ambas las captura el Ejecutor de Gasto y DPD/DSI las revisa en 07. El mecanismo ya opera: si L = No, la clave de ordenamiento se anula, el proyecto sale de la prelación general y de la posición dentro del universo, y aparece en el bloque «Proyectos con tratamiento diferenciado» de 08_Resultados, CONSERVANDO su Índice de Prioridad conforme al Ap. 8.2, que prohíbe que la condición modifique el índice. Alerta A18 si se declara un tratamiento sin definir la participación. LO QUE SIGUE SIENDO DECISIÓN HUMANA: qué proyectos se apartan en cada ejercicio; la Matriz no lo determina, sólo ejecuta lo capturado.</t>
  </si>
  <si>
    <t>PPI-EJEMPLO-06</t>
  </si>
  <si>
    <t>EJEMPLO · Reconstrucción del puente vehicular sobre el río Ajajalpan para restablecer el paso interrumpido por el colapso de un estribo, con 42 m de superestructura y obras de protección marginal, Zapotitlán de Méndez, Zapotitlán de Méndez, Puebla</t>
  </si>
  <si>
    <t>Dirección de Construcción</t>
  </si>
  <si>
    <t>Restablecer el paso vehicular interrumpido por el colapso del estribo poniente del puente</t>
  </si>
  <si>
    <t>Reconstrucción de 42 m de superestructura, estribo poniente y obras de protección marginal</t>
  </si>
  <si>
    <t>Ejemplo de llenado: obra de emergencia con tratamiento diferenciado. Conserva su Índice de Prioridad pero NO participa en la comparación general; aparece en el bloque de proyectos diferenciados de 08_Resultados.</t>
  </si>
  <si>
    <t>Restablecer la infraestructura afectada por fenómenos hidrometeorológicos</t>
  </si>
  <si>
    <t>p. 74, estrategia 3.3</t>
  </si>
  <si>
    <t>La reconstrucción del puente atiende directamente la estrategia de restitución de infraestructura afectada.</t>
  </si>
  <si>
    <t>Componente 1: Obras de infraestructura reconstruidas o restituidas</t>
  </si>
  <si>
    <t>El estribo poniente del puente colapsó y el paso vehicular está interrumpido</t>
  </si>
  <si>
    <t>Ninguna vivienda de las tres localidades al norte puede cruzar; el rodeo es de 38 km por camino de terracería</t>
  </si>
  <si>
    <t>Acceso de referencia: paso vehicular permanente sobre el río</t>
  </si>
  <si>
    <t>0 vehículos por día cruzan el puente</t>
  </si>
  <si>
    <t>Dictamen estructural posterior a la contingencia, octubre de 2026</t>
  </si>
  <si>
    <t>Dictamen SI-2026-118, apartado 4</t>
  </si>
  <si>
    <t>El colapso está acreditado por dictamen estructural y suprime por completo el acceso de tres localidades.</t>
  </si>
  <si>
    <t>Paso vehicular interrumpido por colapso del estribo poniente</t>
  </si>
  <si>
    <t>Paso vehicular restablecido de forma permanente</t>
  </si>
  <si>
    <t>De 0 a 180 vehículos por día</t>
  </si>
  <si>
    <t>Proyecto ejecutivo de reconstrucción, 2026</t>
  </si>
  <si>
    <t>Proyecto ejecutivo, planos ES-01 a ES-04</t>
  </si>
  <si>
    <t>Restablece el acceso suprimido: cambio sustantivo respecto de la situación actual.</t>
  </si>
  <si>
    <t>ET-SI-2026-118</t>
  </si>
  <si>
    <t>CÓMO ELEGIR LA CONDICIÓN QUE SE MODIFICA — debe ser la MISMA que la condición afectada en 03_Necesidad</t>
  </si>
  <si>
    <t>2. SÍ existía y llegaba, pero de forma intermitente, y ahora será regular</t>
  </si>
  <si>
    <t>3. SÍ existía y era continuo, pero no alcanzaba, y ahora se amplía</t>
  </si>
  <si>
    <t>4. SÍ existía y alcanzaba, pero no cumplía la norma, y ahora la cumplirá</t>
  </si>
  <si>
    <t>1. NO existía o no llegaba, y ahora la población lo tendrá</t>
  </si>
  <si>
    <t>5. Exista o no, había riesgo de daño y ahora se elimina o reduce</t>
  </si>
  <si>
    <t>CÓMO ELEGIR LA CONDICIÓN AFECTADA — responda primero la columna D y tome la PRIMERA que aplique</t>
  </si>
  <si>
    <t>¿Existe hoy el bien o servicio y en qué falla?</t>
  </si>
  <si>
    <t>1. NO existe, no llega o la población no lo alcanza</t>
  </si>
  <si>
    <t>2. SÍ existe y llega, pero se interrumpe</t>
  </si>
  <si>
    <t>3. SÍ existe y es continuo, pero no alcanza</t>
  </si>
  <si>
    <t>4. SÍ existe y alcanza, pero no cumple la norma</t>
  </si>
  <si>
    <t>5. Exista o no, la situación pone en riesgo a personas o bienes</t>
  </si>
  <si>
    <t>v1.0</t>
  </si>
  <si>
    <t>Agosto de 2026</t>
  </si>
  <si>
    <t>MATRIZ DE PRIORIZACIÓN DE PROGRAMAS Y PROYECTOS DE INVERSIÓN PÚBLICA</t>
  </si>
  <si>
    <t>Registra el programa o proyecto, valora los cuatro criterios y aporta la evidencia (hojas 01 a 06).</t>
  </si>
  <si>
    <t>El Índice de Prioridad expresa la prioridad relativa del programa o proyecto dentro del universo comparado. El Grado de preparación se reporta por separado y no modifica el Índice de Prioridad.</t>
  </si>
  <si>
    <t>01_PROYECTOS — Registro y valoración de programas y proyectos de inversión pública  |  Una fila por programa o proyecto</t>
  </si>
  <si>
    <t>Folio / ID del programa o proyecto</t>
  </si>
  <si>
    <t>Nombre del programa o proyecto</t>
  </si>
  <si>
    <t>Orden entre programas y proyectos diferenciados</t>
  </si>
  <si>
    <t>02_VINCULACIÓN CON LA PLANEACIÓN — 14 % del Índice de Prioridad  |  Una fila por programa o proyecto, enlazada por Folio / ID</t>
  </si>
  <si>
    <t>¿Qué existía antes y qué cambia con el programa o proyecto?</t>
  </si>
  <si>
    <t>C. DISTRIBUCIÓN DE LA INCIDENCIA DIRECTA (programas y proyectos multiterritoriales)</t>
  </si>
  <si>
    <t>Estatus consolidado del programa o proyecto</t>
  </si>
  <si>
    <t>Se muestran únicamente los programas y proyectos con valoración cerrada. El Índice de Prioridad expresa la prioridad relativa del programa o proyecto dentro del universo comparado. El Grado de preparación se reporta por separado y NO modifica el Índice de Prioridad.</t>
  </si>
  <si>
    <t>Programas y proyectos recibidos</t>
  </si>
  <si>
    <t>El Índice de Prioridad expresa la prioridad relativa del programa o proyecto dentro del universo comparado. El Grado de preparación se reporta por separado y no modifica el Índice de Prioridad.     ·     IP = (V × 14 %) + (N × 33 %) + (I × 33 %) + (T × 20 %)     ·     Desempate: mayor N+I → mayor T → mayor V → misma posición.</t>
  </si>
  <si>
    <t>Programa o proyecto</t>
  </si>
  <si>
    <t>Programas y proyectos</t>
  </si>
  <si>
    <t>Versión final — Agosto de 2026</t>
  </si>
  <si>
    <t>Condición o variable que se modifica  ▸ ver guía</t>
  </si>
  <si>
    <t>PPI-EJEMPLO-07</t>
  </si>
  <si>
    <t>EJEMPLO · Construcción de un centro deportivo municipal para ampliar la oferta recreativa, con cancha techada y áreas de servicio, Acteopan, Acteopan, Puebla</t>
  </si>
  <si>
    <t>Ampliar la oferta de espacios deportivos y recreativos del municipio</t>
  </si>
  <si>
    <t>Construcción de cancha techada, gradas y áreas de servicio</t>
  </si>
  <si>
    <t>Ejemplo de llenado: caso NO ELEGIBLE. La competencia sobre el equipamiento deportivo municipal corresponde al Ayuntamiento, no al ámbito estatal (E3 = No). El registro se conserva con su valoración capturada, pero queda fuera de la prelación.</t>
  </si>
  <si>
    <t>E3 no se acredita: el inmueble y el servicio deportivo son de competencia municipal. No es subsanable con información adicional; requiere reencauzarse por el ámbito que corresponde.</t>
  </si>
  <si>
    <t>Intervención con problemática, objeto y alcance propios; se registra de forma individual.</t>
  </si>
  <si>
    <t>PPI-EJEMPLO-08</t>
  </si>
  <si>
    <t>EJEMPLO · Ampliación de la red de drenaje sanitario para incorporar 180 viviendas sin conexión, con 1.2 km de red y descargas domiciliarias, Aquixtla, Aquixtla, Puebla</t>
  </si>
  <si>
    <t>Incorporar al drenaje sanitario a las viviendas que hoy descargan a cielo abierto</t>
  </si>
  <si>
    <t>Construcción de 1.2 km de red de atarjeas y 180 descargas domiciliarias</t>
  </si>
  <si>
    <t>Ejemplo de llenado: caso PENDIENTE DE SUBSANAR con Grado de preparación MEDIO. La información mínima está incompleta (E4 = Subsanable): falta el padrón de viviendas por incorporar. Cuenta con Proyecto Ejecutivo integrado, pero el Expediente Técnico está en proceso.</t>
  </si>
  <si>
    <t>Falta el padrón validado de las 180 viviendas por incorporar y el desglose de metas por calle. Es subsanable dentro del plazo de aclaración; el Ejecutor debe integrarlo antes del cierre.</t>
  </si>
  <si>
    <t>PPI-EJEMPLO-09</t>
  </si>
  <si>
    <t>EJEMPLO · Rehabilitación de un camino rural para mejorar la comunicación de tres localidades, con 4.5 km de revestimiento, Zapotitlán de Méndez, Zapotitlán de Méndez, Puebla</t>
  </si>
  <si>
    <t>Mejorar la comunicación terrestre de tres localidades de la sierra</t>
  </si>
  <si>
    <t>Revestimiento de 4.5 km y obras de drenaje menor</t>
  </si>
  <si>
    <t>Ejemplo de llenado: caso con INFORMACIÓN INSUFICIENTE en el criterio Necesidad. La evidencia describe el camino, pero no acredita la condición afectada ni su magnitud, por lo que el criterio permanece en II (Ap. 3.5) y NO se calcula el Índice de Prioridad hasta su aclaración.</t>
  </si>
  <si>
    <t>PPI-EJEMPLO-10</t>
  </si>
  <si>
    <t>EJEMPLO · Programa de sustitución de luminarias por tecnología LED en tres municipios rurales, con 1,450 puntos de luz de características homogéneas, Puebla</t>
  </si>
  <si>
    <t>Sustituir luminarias obsoletas por equipos de tecnología LED en tres municipios</t>
  </si>
  <si>
    <t>Sustitución de 1,450 luminarias de características homogéneas</t>
  </si>
  <si>
    <t>Ejemplo de llenado: REGISTRO AGREGADO HOMOGÉNEO (Ap. 5.2) con incidencia en tres municipios rurales y Grado de preparación MEDIO. Las intervenciones son del mismo tipo, mismo alcance unitario y misma condición afectada, por lo que se valoran como un solo registro.</t>
  </si>
  <si>
    <t>Registro agregado homogéneo: 1,450 luminarias de las mismas características, mismo alcance unitario y misma condición afectada en tres municipios rurales. Se valora como una sola unidad de priorización conforme al Ap. 5.2.</t>
  </si>
  <si>
    <t>Ampliar la infraestructura deportiva y los espacios públicos para la convivencia comunitaria</t>
  </si>
  <si>
    <t>p. 142, línea de acción 4.2.6</t>
  </si>
  <si>
    <t>El centro deportivo se relaciona con la línea de acción de espacios públicos, aunque la ejecución corresponde al ámbito municipal.</t>
  </si>
  <si>
    <t>Componente 2: Espacios públicos y deportivos habilitados</t>
  </si>
  <si>
    <t>Ampliar la cobertura de los servicios de drenaje y saneamiento en localidades rurales</t>
  </si>
  <si>
    <t>p. 121, línea de acción 3.2.1</t>
  </si>
  <si>
    <t>La ampliación de la red sanitaria corresponde directamente a la línea de acción de cobertura de drenaje del instrumento.</t>
  </si>
  <si>
    <t>K012 Infraestructura de Agua Potable, Drenaje y Saneamiento</t>
  </si>
  <si>
    <t>Componente 2: Redes de drenaje sanitario ampliadas</t>
  </si>
  <si>
    <t>Mejorar la conectividad terrestre de las localidades de la sierra</t>
  </si>
  <si>
    <t>p. 156, línea de acción 5.1.3</t>
  </si>
  <si>
    <t>La rehabilitación del camino corresponde a la línea de acción de conectividad rural del instrumento.</t>
  </si>
  <si>
    <t>Componente 1: Caminos rurales rehabilitados</t>
  </si>
  <si>
    <t>Mejorar la eficiencia energética y la seguridad del alumbrado público municipal</t>
  </si>
  <si>
    <t>p. 168, línea de acción 5.3.2</t>
  </si>
  <si>
    <t>La sustitución de luminarias corresponde a la línea de acción de eficiencia energética del alumbrado público.</t>
  </si>
  <si>
    <t>Componente 3: Alumbrado público modernizado</t>
  </si>
  <si>
    <t>Oferta limitada de espacios deportivos y recreativos en la cabecera municipal</t>
  </si>
  <si>
    <t>Existe una cancha al aire libre en uso, con capacidad insuficiente para la demanda de los grupos deportivos registrados</t>
  </si>
  <si>
    <t>Capacidad de referencia: un espacio deportivo techado por cabecera municipal</t>
  </si>
  <si>
    <t>Una cancha al aire libre, sin techumbre ni áreas de servicio</t>
  </si>
  <si>
    <t>Diagnóstico municipal de espacios públicos 2026</t>
  </si>
  <si>
    <t>Diagnóstico municipal 2026, apartado 4</t>
  </si>
  <si>
    <t>La capacidad instalada no cubre la demanda de los grupos deportivos, aunque el servicio existe y es continuo.</t>
  </si>
  <si>
    <t>Viviendas sin conexión al drenaje sanitario que descargan a cielo abierto</t>
  </si>
  <si>
    <t>180 viviendas de la zona norte carecen de conexión a la red y descargan aguas residuales a cielo abierto</t>
  </si>
  <si>
    <t>Acceso de referencia: conexión a red de drenaje sanitario</t>
  </si>
  <si>
    <t>180 viviendas sin conexión</t>
  </si>
  <si>
    <t>Dictamen técnico del organismo operador y padrón preliminar de usuarios</t>
  </si>
  <si>
    <t>Dictamen DT-2026-112, apartado 2</t>
  </si>
  <si>
    <t>Las viviendas no cuentan con el servicio y la descarga a cielo abierto genera un riesgo sanitario documentado.</t>
  </si>
  <si>
    <t>Camino rural en malas condiciones que dificulta el traslado de tres localidades</t>
  </si>
  <si>
    <t>El camino presenta deterioro en su superficie de rodamiento</t>
  </si>
  <si>
    <t>Recorrido de campo sin documento técnico de respaldo</t>
  </si>
  <si>
    <t>No se cuenta con el aforo, el estado de la superficie medido ni el tiempo de recorrido actual; la evidencia no acredita la magnitud de la condición afectada.</t>
  </si>
  <si>
    <t>Luminarias obsoletas con fallas frecuentes en el alumbrado público de tres municipios rurales</t>
  </si>
  <si>
    <t>1,450 puntos de luz con lámparas de vapor de sodio al final de su vida útil, con fallas recurrentes en el servicio nocturno</t>
  </si>
  <si>
    <t>Continuidad de referencia: servicio de alumbrado público sin interrupciones</t>
  </si>
  <si>
    <t>1,450 luminarias con fallas recurrentes</t>
  </si>
  <si>
    <t>Censo de alumbrado público de los tres municipios, 2026</t>
  </si>
  <si>
    <t>Censo 2026, anexos 1 a 3</t>
  </si>
  <si>
    <t>El servicio existe pero se interrumpe de forma recurrente por el estado de las luminarias; el censo documenta los puntos afectados.</t>
  </si>
  <si>
    <t>Una cancha al aire libre sin techumbre ni áreas de servicio</t>
  </si>
  <si>
    <t>Espacio deportivo techado con áreas de servicio en operación</t>
  </si>
  <si>
    <t>De una cancha al aire libre a un espacio techado con capacidad para 320 usuarios por turno</t>
  </si>
  <si>
    <t>Una cancha sin techumbre</t>
  </si>
  <si>
    <t>Un espacio techado con áreas de servicio</t>
  </si>
  <si>
    <t>Anteproyecto y diagnóstico municipal de espacios públicos 2026</t>
  </si>
  <si>
    <t>Anteproyecto, plano AP-01</t>
  </si>
  <si>
    <t>Amplía la capacidad de uso del espacio deportivo, aunque no modifica el acceso al servicio.</t>
  </si>
  <si>
    <t>180 viviendas descargan aguas residuales a cielo abierto</t>
  </si>
  <si>
    <t>180 viviendas conectadas a la red de drenaje sanitario</t>
  </si>
  <si>
    <t>De 0 a 180 viviendas con conexión a la red sanitaria</t>
  </si>
  <si>
    <t>0 viviendas conectadas</t>
  </si>
  <si>
    <t>180 viviendas conectadas</t>
  </si>
  <si>
    <t>Memoria de cálculo, apartado 3</t>
  </si>
  <si>
    <t>Elimina la descarga a cielo abierto e incorpora al servicio a la totalidad de las viviendas identificadas.</t>
  </si>
  <si>
    <t>Camino con deterioro en la superficie de rodamiento</t>
  </si>
  <si>
    <t>Camino revestido en sus 4.5 km</t>
  </si>
  <si>
    <t>Revestimiento de 4.5 km del camino</t>
  </si>
  <si>
    <t>Se describe la intervención, pero no se dimensiona el cambio esperado respecto de la situación actual.</t>
  </si>
  <si>
    <t>1,450 luminarias con fallas recurrentes en el servicio nocturno</t>
  </si>
  <si>
    <t>1,450 luminarias LED en operación continua</t>
  </si>
  <si>
    <t>De fallas recurrentes a servicio continuo en 1,450 puntos de luz</t>
  </si>
  <si>
    <t>1,450 luminarias con fallas</t>
  </si>
  <si>
    <t>1,450 luminarias en operación continua</t>
  </si>
  <si>
    <t>Censo de alumbrado público 2026 y ficha técnica del equipo</t>
  </si>
  <si>
    <t>Censo 2026, anexos 1 a 3; ficha técnica LED-2026</t>
  </si>
  <si>
    <t>Restituye la continuidad del servicio de alumbrado en los tres municipios con equipos de vida útil documentada.</t>
  </si>
  <si>
    <t>Luminarias por sustituir</t>
  </si>
  <si>
    <t>La incidencia se distribuye por número de luminarias por sustituir en cada municipio, conforme al censo de alumbrado público 2026.</t>
  </si>
  <si>
    <t>AP-AYTO-2026-03</t>
  </si>
  <si>
    <t>PE-CEASPUE-2026-27</t>
  </si>
  <si>
    <t>En integración: falta el padrón validado de viviendas por incorporar</t>
  </si>
  <si>
    <t>En elaboración; sin memoria técnica ni aforo del camino</t>
  </si>
  <si>
    <t>PE-SI-2026-64</t>
  </si>
  <si>
    <t>En integración: falta el acta de entrega de los predios de los tres municipios</t>
  </si>
  <si>
    <t>Las tres valoraciones se cierran, pero el registro NO es elegible: E3 (competencia institucional) no se acredita. Queda fuera del orden de prelación y se devuelve al Ejecutor para su reencauzamiento.</t>
  </si>
  <si>
    <t>Se solicita el padrón validado de las 180 viviendas por incorporar y el desglose de metas por calle.</t>
  </si>
  <si>
    <t>El Ejecutor remite el padrón preliminar y se compromete a entregar el validado por el organismo operador.</t>
  </si>
  <si>
    <t>Valoraciones cerradas. La elegibilidad permanece como Pendiente de subsanar hasta que se integre el padrón validado; el Grado de preparación es Medio (Proyecto Ejecutivo integrado, Expediente Técnico en proceso).</t>
  </si>
  <si>
    <t>La evidencia no acredita la condición afectada ni su magnitud: falta aforo, estado medido de la superficie y tiempo de recorrido actual.</t>
  </si>
  <si>
    <t>El Ejecutor no aportó elementos adicionales en el plazo de aclaración.</t>
  </si>
  <si>
    <t>Necesidad e Impacto permanecen como Información Insuficiente conforme al Ap. 3.5. No se calcula el Índice de Prioridad hasta su aclaración; el registro no aparece en el orden de prelación.</t>
  </si>
  <si>
    <t>Registro agregado homogéneo validado conforme al Ap. 5.2. Las tres valoraciones se cierran y la Focalización territorial se calcula con la distribución por luminarias de los tres municipios.</t>
  </si>
  <si>
    <t>Registros de ejemplo: los diez folios PPI-EJEMPLO-01 a 10, identificados con el prefijo «EJEMPLO ·», se conservan únicamente como ilustración del llenado y cubren supuestos distintos: elegible con valoraciones cerradas, tratamiento diferenciado, no elegible, pendiente de subsanar, Información Insuficiente y registro agregado homogéneo. Deben eliminarse, junto con su soporte en las hojas 02 a 07, antes de iniciar la captura real del ejercicio.</t>
  </si>
  <si>
    <t>RESUELTO — Los registros DEMO se sustituyeron por diez registros de ejemplo (PPI-EJEMPLO-01 a 10), identificados con el prefijo «EJEMPLO ·» en el nombre. Cubren supuestos distintos para orientar la captura: obra rural elegible, equipamiento urbano, servicio relacionado, obra educativa, obra urbana multi-AGEB, emergencia con tratamiento diferenciado, NO ELEGIBLE por competencia institucional, PENDIENTE DE SUBSANAR con preparación Media, INFORMACIÓN INSUFICIENTE en Necesidad e Impacto, y REGISTRO AGREGADO HOMOGÉNEO multiterritorial rural. Se conservan deliberadamente en la versión publicada, con la advertencia expresa en 00_Inicio, y deben eliminarse junto con su soporte antes de iniciar la captura real.</t>
  </si>
  <si>
    <t>01_Proyectos, filas 4 a 13 (folios PPI-EJEMPLO); hojas 02 a 07; nota en 00_Inicio</t>
  </si>
  <si>
    <t>A05 Intervención asociada sin valoración propia</t>
  </si>
  <si>
    <t>D. AJUSTES DE REDACCIÓN SUGERIDOS A LA METODOLOGÍA (versión final, agosto de 2026). Derivados del cotejo de la Matriz contra el documento. Ninguno altera los ponderadores, la escala, la fórmula del Índice de Prioridad, los desempates ni las reglas territoriales.</t>
  </si>
  <si>
    <t>Apartado del documento</t>
  </si>
  <si>
    <t>Ajuste propuesto</t>
  </si>
  <si>
    <t>Estado</t>
  </si>
  <si>
    <t>R01</t>
  </si>
  <si>
    <t>El texto se refiere a «la unidad geográfica aplicable» en singular. La Matriz aplica una regla dual condicional: zona urbana → AGEB con IMU 2020; zona rural → municipio con IMM 2020.</t>
  </si>
  <si>
    <t>Admitir expresamente que la unidad geográfica aplicable podrá ser condicional según el tipo de zona: AGEB en zonas urbanas y municipio en zonas rurales.</t>
  </si>
  <si>
    <t>R02</t>
  </si>
  <si>
    <t>Los ejemplos de aplicación del criterio territorial se refieren a «localidad» (siete menciones), unidad que la Matriz no utiliza para resolver la puntuación.</t>
  </si>
  <si>
    <t>Ap. 4.4, ejemplos</t>
  </si>
  <si>
    <t>Reformular los ejemplos con las dos unidades que efectivamente operan: AGEB (urbano) y municipio (rural).</t>
  </si>
  <si>
    <t>R03</t>
  </si>
  <si>
    <t>La tabla de alertas enuncia cinco supuestos; la Matriz implementa dieciocho reglas auditables (A01 a A18).</t>
  </si>
  <si>
    <t>Señalar que la relación de alertas es enunciativa y no limitativa, y que las verificaciones adicionales no modifican categorías ni puntajes.</t>
  </si>
  <si>
    <t>R04</t>
  </si>
  <si>
    <t>El texto sólo indica que el tratamiento diferenciado no modifica el Índice de Prioridad. La Matriz, cuando el proyecto no participa en la comparación general, lo excluye del orden de prelación y de la posición dentro del universo y lo reporta en un bloque separado de 08_Resultados, conservando su Índice de Prioridad.</t>
  </si>
  <si>
    <t>Incorporar esa consecuencia operativa: la no participación en la comparación general excluye del orden de prelación sin modificar el índice obtenido.</t>
  </si>
  <si>
    <t>R05</t>
  </si>
  <si>
    <t>DIVERGENCIA DE FONDO. 07_Revisión asigna la observación de Vinculación a DPD y las de Necesidad e Impacto a DSI. El apartado atribuye la revisión metodológica a la instancia coordinadora de Planeación y a la instancia de Inversión Pública únicamente la integración de las propuestas.</t>
  </si>
  <si>
    <t>Decidir entre dos vías: reconocer en el texto una revisión distribuida por criterio entre las unidades competentes, o renombrar las columnas de 07_Revisión para atribuirlas a la instancia coordinadora.</t>
  </si>
  <si>
    <t>Pendiente — requiere decisión</t>
  </si>
  <si>
    <t>R06</t>
  </si>
  <si>
    <t>La Matriz opera un catálogo de dieciocho elementos técnicos y documentales con los tipos de intervención a los que aplican y su referente metodológico.</t>
  </si>
  <si>
    <t>Remitir a que el catálogo de elementos aplicables por tipo de intervención se fija para cada ejercicio y se incorpora a la Matriz (99_Catálogos, bloque 23).</t>
  </si>
  <si>
    <t>R07</t>
  </si>
  <si>
    <t>La Matriz opera un catálogo de estatus de revisión que el documento no enuncia: Sin revisar, Con observaciones, Subsanado, Ratificado, Cerrado e II pendiente.</t>
  </si>
  <si>
    <t>Ap. 6.1</t>
  </si>
  <si>
    <t>Incorporar el catálogo de estatus al bloque de información mínima de la estructura de la Matriz.</t>
  </si>
  <si>
    <t>R08</t>
  </si>
  <si>
    <t>El documento se refiere siempre a «proyectos»; la Matriz emplea «programas y proyectos» en encabezados, alertas y resultados.</t>
  </si>
  <si>
    <t>Terminología general</t>
  </si>
  <si>
    <t>Unificar la terminología en un solo sentido y aplicarla de manera uniforme en el documento y en la Matriz.</t>
  </si>
  <si>
    <t>Condición de uso:</t>
  </si>
  <si>
    <t>La Matriz emplea funciones disponibles a partir de Excel 2021, por lo que debe operarse en Excel 2021, Microsoft 365 o Excel para la web; en versiones anteriores los resultados no se calculan.</t>
  </si>
  <si>
    <t>UIDOO</t>
  </si>
  <si>
    <t>Ponderadores y parámetros oficiales del ejercicio. Uso exclusivo de la UIDOO.</t>
  </si>
  <si>
    <t>B. PUNTOS PENDIENTES ANTES DEL PILOTAJE (deben resolverse por la UIDOO)</t>
  </si>
  <si>
    <t>RESUELTO EN CUANTO AL CONTENIDO — El catálogo está completo en 99_Catálogos, bloque 23: 18 elementos técnicos y documentales, cada uno con los tipos de intervención aplicables (Obra; Mobiliario y/o equipo; Servicio relacionado con la obra pública; Otra intervención) y su referente metodológico del Ap. 4.5: Anteproyecto = referente inicial; Proyecto Ejecutivo = referente intermedio; Expediente Técnico, Especificaciones técnicas, Cantidades y características y Términos de referencia = referente de integración suficiente; el resto, complementarios. Queda pendiente únicamente la ratificación formal del listado por la UIDOO.</t>
  </si>
  <si>
    <t>CONFIRMADO — Dimensionamiento definitivo: 100 proyectos (01_Proyectos, filas 4 a 103), 400 renglones territoriales (05_Territorio) y 700 renglones de preparación (06_Preparación, siete por proyecto). Si el universo de un ejercicio superara los 100 proyectos, la ampliación la realiza la UIDOO replicando fórmulas, validaciones y rangos con nombre.</t>
  </si>
  <si>
    <t>6. CONTENIDO DEL LIBRO</t>
  </si>
  <si>
    <t>RESUELTO EN CUANTO AL MECANISMO — El calendario del ejercicio (recepción de propuestas, observaciones metodológicas DPD/DSI, aclaración final y cierre de valoraciones) lo fija y comunica la instancia coordinadora antes de iniciar la valoración, conforme al Ap. 3.6. La Matriz ya no publica el calendario: la sección correspondiente se retiró de 00_Inicio para evitar fechas desactualizadas dentro del libro. Se mantiene el límite metodológico de una sola ronda de observaciones y una aclaración final.</t>
  </si>
  <si>
    <t>Fuera del libro — lo comunica la instancia coordinadora (Ap.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</si>
</sst>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
    <numFmt numFmtId="167" formatCode="0\ %"/>
    <numFmt numFmtId="168" formatCode="dd\ &quot;de&quot;\ mmmm\ &quot;de&quot;\ yyyy"/>
  </numFmts>
  <fonts count="61" x14ac:knownFonts="1">
    <font>
      <sz val="11"/>
      <color theme="1"/>
      <name val="Aptos Narrow"/>
      <family val="2"/>
      <scheme val="minor"/>
    </font>
    <font>
      <b/>
      <sz val="11"/>
      <color theme="1"/>
      <name val="Aptos Narrow"/>
      <family val="2"/>
      <scheme val="minor"/>
    </font>
    <font>
      <i/>
      <sz val="9"/>
      <color rgb="FF7F7F7F"/>
      <name val="Aptos Narrow"/>
      <family val="2"/>
      <scheme val="minor"/>
    </font>
    <font>
      <sz val="9"/>
      <color theme="1"/>
      <name val="Aptos Narrow"/>
      <family val="2"/>
      <scheme val="minor"/>
    </font>
    <font>
      <b/>
      <sz val="10"/>
      <color rgb="FFFFFFFF"/>
      <name val="Aptos Narrow"/>
      <family val="2"/>
      <scheme val="minor"/>
    </font>
    <font>
      <b/>
      <sz val="9"/>
      <color theme="1"/>
      <name val="Aptos Narrow"/>
      <family val="2"/>
      <scheme val="minor"/>
    </font>
    <font>
      <i/>
      <sz val="8"/>
      <color theme="1"/>
      <name val="Aptos Narrow"/>
      <family val="2"/>
      <scheme val="minor"/>
    </font>
    <font>
      <b/>
      <sz val="9"/>
      <color rgb="FFFFFFFF"/>
      <name val="Aptos Narrow"/>
      <family val="2"/>
      <scheme val="minor"/>
    </font>
    <font>
      <sz val="9"/>
      <color rgb="FF404040"/>
      <name val="Aptos Narrow"/>
      <family val="2"/>
      <scheme val="minor"/>
    </font>
    <font>
      <b/>
      <sz val="9"/>
      <color rgb="FF404040"/>
      <name val="Aptos Narrow"/>
      <family val="2"/>
      <scheme val="minor"/>
    </font>
    <font>
      <b/>
      <sz val="11"/>
      <color rgb="FFFFFFFF"/>
      <name val="Aptos Narrow"/>
      <family val="2"/>
      <scheme val="minor"/>
    </font>
    <font>
      <sz val="10"/>
      <color theme="1"/>
      <name val="Aptos Narrow"/>
      <family val="2"/>
      <scheme val="minor"/>
    </font>
    <font>
      <b/>
      <sz val="20"/>
      <color rgb="FFFFFFFF"/>
      <name val="Aptos Narrow"/>
      <family val="2"/>
      <scheme val="minor"/>
    </font>
    <font>
      <b/>
      <sz val="10"/>
      <color theme="1"/>
      <name val="Aptos Narrow"/>
      <family val="2"/>
      <scheme val="minor"/>
    </font>
    <font>
      <b/>
      <i/>
      <sz val="10"/>
      <color rgb="FF7F7F7F"/>
      <name val="Aptos Narrow"/>
      <family val="2"/>
      <scheme val="minor"/>
    </font>
    <font>
      <b/>
      <sz val="16"/>
      <color rgb="FFFFFFFF"/>
      <name val="Aptos Narrow"/>
      <family val="2"/>
      <scheme val="minor"/>
    </font>
    <font>
      <sz val="9"/>
      <color rgb="FF000000"/>
      <name val="Aptos Narrow"/>
      <family val="2"/>
      <scheme val="minor"/>
    </font>
    <font>
      <b/>
      <i/>
      <sz val="11"/>
      <color rgb="FF7F7F7F"/>
      <name val="Aptos Narrow"/>
      <family val="2"/>
      <scheme val="minor"/>
    </font>
    <font>
      <b/>
      <sz val="10"/>
      <color rgb="FF0E312D"/>
      <name val="Aptos Narrow"/>
      <family val="2"/>
      <scheme val="minor"/>
    </font>
    <font>
      <b/>
      <sz val="9"/>
      <color rgb="FF0E312D"/>
      <name val="Aptos Narrow"/>
      <family val="2"/>
      <scheme val="minor"/>
    </font>
    <font>
      <sz val="9"/>
      <color rgb="FFC79B66"/>
      <name val="Aptos Narrow"/>
      <family val="2"/>
      <scheme val="minor"/>
    </font>
    <font>
      <sz val="9"/>
      <color rgb="FF0E312D"/>
      <name val="Aptos Narrow"/>
      <family val="2"/>
      <scheme val="minor"/>
    </font>
    <font>
      <i/>
      <sz val="9"/>
      <color rgb="FF484747"/>
      <name val="Aptos Narrow"/>
      <family val="2"/>
      <scheme val="minor"/>
    </font>
    <font>
      <i/>
      <sz val="9"/>
      <color rgb="FF404040"/>
      <name val="Aptos Narrow"/>
      <family val="2"/>
      <scheme val="minor"/>
    </font>
    <font>
      <b/>
      <sz val="9"/>
      <color rgb="FF1F3864"/>
      <name val="Aptos Narrow"/>
      <family val="2"/>
      <scheme val="minor"/>
    </font>
    <font>
      <sz val="9"/>
      <color rgb="FF375623"/>
      <name val="Aptos Narrow"/>
      <family val="2"/>
      <scheme val="minor"/>
    </font>
    <font>
      <sz val="9"/>
      <color rgb="FF7F7F7F"/>
      <name val="Aptos Narrow"/>
      <family val="2"/>
      <scheme val="minor"/>
    </font>
    <font>
      <b/>
      <sz val="9"/>
      <color rgb="FFFFFFFF"/>
      <name val="Aptos Narrow"/>
      <scheme val="minor"/>
    </font>
    <font>
      <b/>
      <sz val="9"/>
      <color rgb="FF000000"/>
      <name val="Aptos Narrow"/>
      <family val="2"/>
      <scheme val="minor"/>
    </font>
    <font>
      <b/>
      <sz val="10"/>
      <color rgb="FF000000"/>
      <name val="Aptos Narrow"/>
      <family val="2"/>
      <scheme val="minor"/>
    </font>
    <font>
      <b/>
      <sz val="10"/>
      <color rgb="FF404040"/>
      <name val="Aptos Narrow"/>
      <family val="2"/>
      <scheme val="minor"/>
    </font>
    <font>
      <b/>
      <sz val="10"/>
      <color rgb="FF9C1B14"/>
      <name val="Aptos Narrow"/>
      <family val="2"/>
      <scheme val="minor"/>
    </font>
    <font>
      <b/>
      <sz val="10"/>
      <color rgb="FF7F6000"/>
      <name val="Aptos Narrow"/>
      <family val="2"/>
      <scheme val="minor"/>
    </font>
    <font>
      <b/>
      <sz val="10"/>
      <color rgb="FF375623"/>
      <name val="Aptos Narrow"/>
      <family val="2"/>
      <scheme val="minor"/>
    </font>
    <font>
      <b/>
      <i/>
      <sz val="10"/>
      <color rgb="FF808080"/>
      <name val="Aptos Narrow"/>
      <family val="2"/>
      <scheme val="minor"/>
    </font>
    <font>
      <i/>
      <sz val="9"/>
      <color rgb="FF0E312D"/>
      <name val="Aptos Narrow"/>
      <family val="2"/>
      <scheme val="minor"/>
    </font>
    <font>
      <sz val="9"/>
      <color rgb="FF7F6000"/>
      <name val="Aptos Narrow"/>
      <family val="2"/>
      <scheme val="minor"/>
    </font>
    <font>
      <b/>
      <sz val="20"/>
      <color rgb="FF216358"/>
      <name val="Aptos Narrow"/>
      <family val="2"/>
      <scheme val="minor"/>
    </font>
    <font>
      <i/>
      <sz val="10"/>
      <color rgb="FF0E312D"/>
      <name val="Aptos Narrow"/>
      <family val="2"/>
      <scheme val="minor"/>
    </font>
    <font>
      <sz val="10"/>
      <color rgb="FF000000"/>
      <name val="Aptos Narrow"/>
      <family val="2"/>
      <scheme val="minor"/>
    </font>
    <font>
      <sz val="9"/>
      <color rgb="FF484747"/>
      <name val="Aptos Narrow"/>
      <family val="2"/>
      <scheme val="minor"/>
    </font>
    <font>
      <u/>
      <sz val="11"/>
      <color theme="10"/>
      <name val="Aptos Narrow"/>
      <family val="2"/>
      <scheme val="minor"/>
    </font>
    <font>
      <b/>
      <i/>
      <sz val="10"/>
      <color rgb="FF0E312D"/>
      <name val="Aptos Narrow"/>
      <scheme val="minor"/>
    </font>
    <font>
      <b/>
      <sz val="12"/>
      <color rgb="FF0E312D"/>
      <name val="Aptos Narrow"/>
      <family val="2"/>
      <scheme val="minor"/>
    </font>
    <font>
      <b/>
      <sz val="11"/>
      <color rgb="FF0E312D"/>
      <name val="Aptos Narrow"/>
      <family val="2"/>
      <scheme val="minor"/>
    </font>
    <font>
      <i/>
      <sz val="10"/>
      <color rgb="FF1F6F4A"/>
      <name val="Aptos Narrow"/>
      <family val="2"/>
      <scheme val="minor"/>
    </font>
    <font>
      <b/>
      <sz val="16"/>
      <color rgb="FF0E312D"/>
      <name val="Aptos Narrow"/>
      <family val="2"/>
      <scheme val="minor"/>
    </font>
    <font>
      <sz val="9"/>
      <color rgb="FF1F6F4A"/>
      <name val="Aptos Narrow"/>
      <family val="2"/>
      <scheme val="minor"/>
    </font>
    <font>
      <b/>
      <sz val="9"/>
      <color rgb="FF1F6F4A"/>
      <name val="Aptos Narrow"/>
      <family val="2"/>
      <scheme val="minor"/>
    </font>
    <font>
      <b/>
      <sz val="20"/>
      <color rgb="FF0E312D"/>
      <name val="Aptos Narrow"/>
      <family val="2"/>
      <scheme val="minor"/>
    </font>
    <font>
      <b/>
      <sz val="14"/>
      <color rgb="FF0E312D"/>
      <name val="Aptos Narrow"/>
      <family val="2"/>
      <scheme val="minor"/>
    </font>
    <font>
      <b/>
      <sz val="18"/>
      <color rgb="FF0E312D"/>
      <name val="Aptos Narrow"/>
      <family val="2"/>
      <scheme val="minor"/>
    </font>
    <font>
      <b/>
      <u/>
      <sz val="9"/>
      <color rgb="FFFFFFFF"/>
      <name val="Aptos Narrow"/>
      <family val="2"/>
      <scheme val="minor"/>
    </font>
    <font>
      <b/>
      <sz val="8"/>
      <color theme="0"/>
      <name val="Aptos Narrow"/>
      <family val="2"/>
      <scheme val="minor"/>
    </font>
    <font>
      <sz val="11"/>
      <color rgb="FF000000"/>
      <name val="Aptos Narrow"/>
      <scheme val="minor"/>
    </font>
    <font>
      <b/>
      <sz val="13"/>
      <color rgb="FF0E312D"/>
      <name val="Aptos Narrow"/>
      <family val="2"/>
      <scheme val="minor"/>
    </font>
    <font>
      <sz val="13"/>
      <color theme="1"/>
      <name val="Aptos Narrow"/>
      <family val="2"/>
      <scheme val="minor"/>
    </font>
    <font>
      <sz val="12"/>
      <color theme="1"/>
      <name val="Aptos Narrow"/>
      <family val="2"/>
      <scheme val="minor"/>
    </font>
    <font>
      <b/>
      <i/>
      <sz val="12"/>
      <color rgb="FF0E312D"/>
      <name val="Aptos Narrow"/>
      <family val="2"/>
      <scheme val="minor"/>
    </font>
    <font>
      <b/>
      <sz val="11"/>
      <color rgb="FF0E312D"/>
      <name val="Aptos Narrow"/>
      <scheme val="minor"/>
    </font>
    <font>
      <b/>
      <sz val="11"/>
      <color rgb="FFA6742B"/>
      <name val="Aptos Narrow"/>
      <scheme val="minor"/>
    </font>
  </fonts>
  <fills count="23">
    <fill>
      <patternFill patternType="none"/>
    </fill>
    <fill>
      <patternFill patternType="gray125"/>
    </fill>
    <fill>
      <patternFill patternType="solid">
        <fgColor rgb="FFFFFFFF"/>
        <bgColor indexed="64"/>
      </patternFill>
    </fill>
    <fill>
      <patternFill patternType="solid">
        <fgColor rgb="FFC79B66"/>
        <bgColor indexed="64"/>
      </patternFill>
    </fill>
    <fill>
      <patternFill patternType="solid">
        <fgColor rgb="FFE2BE96"/>
        <bgColor indexed="64"/>
      </patternFill>
    </fill>
    <fill>
      <patternFill patternType="solid">
        <fgColor rgb="FF0E312D"/>
        <bgColor indexed="64"/>
      </patternFill>
    </fill>
    <fill>
      <patternFill patternType="solid">
        <fgColor rgb="FF216358"/>
        <bgColor indexed="64"/>
      </patternFill>
    </fill>
    <fill>
      <patternFill patternType="solid">
        <fgColor rgb="FF484747"/>
        <bgColor indexed="64"/>
      </patternFill>
    </fill>
    <fill>
      <patternFill patternType="solid">
        <fgColor rgb="FFB3B2B2"/>
        <bgColor indexed="64"/>
      </patternFill>
    </fill>
    <fill>
      <patternFill patternType="solid">
        <fgColor rgb="FFECECEC"/>
        <bgColor indexed="64"/>
      </patternFill>
    </fill>
    <fill>
      <patternFill patternType="solid">
        <fgColor rgb="FFF0E2D2"/>
        <bgColor indexed="64"/>
      </patternFill>
    </fill>
    <fill>
      <patternFill patternType="solid">
        <fgColor rgb="FFFFFDED"/>
        <bgColor indexed="64"/>
      </patternFill>
    </fill>
    <fill>
      <patternFill patternType="solid">
        <fgColor rgb="FFF0DCC0"/>
        <bgColor indexed="64"/>
      </patternFill>
    </fill>
    <fill>
      <patternFill patternType="solid">
        <fgColor rgb="FFF2F2F2"/>
        <bgColor indexed="64"/>
      </patternFill>
    </fill>
    <fill>
      <patternFill patternType="solid">
        <fgColor rgb="FFFDECEA"/>
        <bgColor indexed="64"/>
      </patternFill>
    </fill>
    <fill>
      <patternFill patternType="solid">
        <fgColor rgb="FFDDEBF7"/>
        <bgColor indexed="64"/>
      </patternFill>
    </fill>
    <fill>
      <patternFill patternType="solid">
        <fgColor rgb="FFE7E6E6"/>
        <bgColor indexed="64"/>
      </patternFill>
    </fill>
    <fill>
      <patternFill patternType="solid">
        <fgColor rgb="FFFFF2CC"/>
        <bgColor indexed="64"/>
      </patternFill>
    </fill>
    <fill>
      <patternFill patternType="solid">
        <fgColor rgb="FFE2EFDA"/>
        <bgColor indexed="64"/>
      </patternFill>
    </fill>
    <fill>
      <patternFill patternType="solid">
        <fgColor theme="0" tint="-0.14999847407452621"/>
        <bgColor indexed="64"/>
      </patternFill>
    </fill>
    <fill>
      <patternFill patternType="solid">
        <fgColor rgb="FFDDF3E4"/>
        <bgColor indexed="64"/>
      </patternFill>
    </fill>
    <fill>
      <patternFill patternType="solid">
        <fgColor rgb="FF1F6F4A"/>
        <bgColor indexed="64"/>
      </patternFill>
    </fill>
    <fill>
      <patternFill patternType="solid">
        <fgColor rgb="FF7A1B4B"/>
        <bgColor indexed="64"/>
      </patternFill>
    </fill>
  </fills>
  <borders count="102">
    <border>
      <left/>
      <right/>
      <top/>
      <bottom/>
      <diagonal/>
    </border>
    <border>
      <left/>
      <right/>
      <top/>
      <bottom style="thin">
        <color rgb="FFD9D9D9"/>
      </bottom>
      <diagonal/>
    </border>
    <border>
      <left/>
      <right/>
      <top style="thin">
        <color rgb="FFD9D9D9"/>
      </top>
      <bottom style="thin">
        <color rgb="FFD9D9D9"/>
      </bottom>
      <diagonal/>
    </border>
    <border>
      <left/>
      <right/>
      <top style="thin">
        <color rgb="FFD9D9D9"/>
      </top>
      <bottom/>
      <diagonal/>
    </border>
    <border>
      <left/>
      <right style="thin">
        <color rgb="FFD9D9D9"/>
      </right>
      <top/>
      <bottom style="thin">
        <color rgb="FFD9D9D9"/>
      </bottom>
      <diagonal/>
    </border>
    <border>
      <left style="thin">
        <color rgb="FFD9D9D9"/>
      </left>
      <right style="thin">
        <color rgb="FFD9D9D9"/>
      </right>
      <top/>
      <bottom style="thin">
        <color rgb="FFD9D9D9"/>
      </bottom>
      <diagonal/>
    </border>
    <border>
      <left style="thin">
        <color rgb="FFD9D9D9"/>
      </left>
      <right/>
      <top/>
      <bottom style="thin">
        <color rgb="FFD9D9D9"/>
      </bottom>
      <diagonal/>
    </border>
    <border>
      <left/>
      <right style="thin">
        <color rgb="FFD9D9D9"/>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style="thin">
        <color rgb="FFD9D9D9"/>
      </right>
      <top style="thin">
        <color rgb="FFD9D9D9"/>
      </top>
      <bottom/>
      <diagonal/>
    </border>
    <border>
      <left style="thin">
        <color rgb="FFD9D9D9"/>
      </left>
      <right style="thin">
        <color rgb="FFD9D9D9"/>
      </right>
      <top style="thin">
        <color rgb="FFD9D9D9"/>
      </top>
      <bottom/>
      <diagonal/>
    </border>
    <border>
      <left style="thin">
        <color rgb="FFD9D9D9"/>
      </left>
      <right/>
      <top style="thin">
        <color rgb="FFD9D9D9"/>
      </top>
      <bottom/>
      <diagonal/>
    </border>
    <border>
      <left/>
      <right style="thin">
        <color rgb="FFD9D9D9"/>
      </right>
      <top/>
      <bottom/>
      <diagonal/>
    </border>
    <border>
      <left/>
      <right style="thin">
        <color rgb="FFD9D9D9"/>
      </right>
      <top style="thin">
        <color rgb="FFD9D9D9"/>
      </top>
      <bottom style="thin">
        <color rgb="FFBFBFBF"/>
      </bottom>
      <diagonal/>
    </border>
    <border>
      <left style="thin">
        <color rgb="FFD9D9D9"/>
      </left>
      <right style="thin">
        <color rgb="FFD9D9D9"/>
      </right>
      <top style="thin">
        <color rgb="FFD9D9D9"/>
      </top>
      <bottom style="thin">
        <color rgb="FFBFBFBF"/>
      </bottom>
      <diagonal/>
    </border>
    <border>
      <left style="thin">
        <color rgb="FFD9D9D9"/>
      </left>
      <right/>
      <top style="thin">
        <color rgb="FFD9D9D9"/>
      </top>
      <bottom style="thin">
        <color rgb="FFBFBFBF"/>
      </bottom>
      <diagonal/>
    </border>
    <border>
      <left/>
      <right/>
      <top/>
      <bottom style="thin">
        <color theme="0"/>
      </bottom>
      <diagonal/>
    </border>
    <border>
      <left/>
      <right/>
      <top style="thin">
        <color theme="0"/>
      </top>
      <bottom style="thin">
        <color rgb="FFD9D9D9"/>
      </bottom>
      <diagonal/>
    </border>
    <border>
      <left style="thin">
        <color indexed="64"/>
      </left>
      <right style="thin">
        <color indexed="64"/>
      </right>
      <top/>
      <bottom/>
      <diagonal/>
    </border>
    <border>
      <left style="thin">
        <color theme="0"/>
      </left>
      <right style="thin">
        <color theme="0"/>
      </right>
      <top/>
      <bottom style="thin">
        <color theme="0"/>
      </bottom>
      <diagonal/>
    </border>
    <border>
      <left style="thin">
        <color theme="0"/>
      </left>
      <right/>
      <top/>
      <bottom style="thin">
        <color rgb="FFD9D9D9"/>
      </bottom>
      <diagonal/>
    </border>
    <border>
      <left style="thin">
        <color theme="0"/>
      </left>
      <right style="thin">
        <color theme="0"/>
      </right>
      <top/>
      <bottom style="thin">
        <color rgb="FFD9D9D9"/>
      </bottom>
      <diagonal/>
    </border>
    <border>
      <left/>
      <right style="thin">
        <color theme="0"/>
      </right>
      <top/>
      <bottom style="thin">
        <color rgb="FFD9D9D9"/>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bottom style="thin">
        <color rgb="FFFFFFFF"/>
      </bottom>
      <diagonal/>
    </border>
    <border>
      <left style="thin">
        <color rgb="FFFFFFFF"/>
      </left>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right/>
      <top/>
      <bottom style="thin">
        <color rgb="FFE7E6E6"/>
      </bottom>
      <diagonal/>
    </border>
    <border>
      <left/>
      <right style="thin">
        <color rgb="FFD9D9D9"/>
      </right>
      <top style="thin">
        <color rgb="FFE7E6E6"/>
      </top>
      <bottom style="thin">
        <color rgb="FFE7E6E6"/>
      </bottom>
      <diagonal/>
    </border>
    <border>
      <left style="thin">
        <color rgb="FFD9D9D9"/>
      </left>
      <right/>
      <top style="thin">
        <color rgb="FFE7E6E6"/>
      </top>
      <bottom style="thin">
        <color rgb="FFE7E6E6"/>
      </bottom>
      <diagonal/>
    </border>
    <border>
      <left/>
      <right/>
      <top style="thin">
        <color rgb="FFE7E6E6"/>
      </top>
      <bottom style="thin">
        <color rgb="FFE7E6E6"/>
      </bottom>
      <diagonal/>
    </border>
    <border>
      <left style="thin">
        <color rgb="FFD9D9D9"/>
      </left>
      <right style="thin">
        <color rgb="FFD9D9D9"/>
      </right>
      <top style="thin">
        <color rgb="FFE7E6E6"/>
      </top>
      <bottom style="thin">
        <color rgb="FFE7E6E6"/>
      </bottom>
      <diagonal/>
    </border>
    <border>
      <left style="thin">
        <color rgb="FFD9D9D9"/>
      </left>
      <right style="thin">
        <color rgb="FFD9D9D9"/>
      </right>
      <top/>
      <bottom/>
      <diagonal/>
    </border>
    <border>
      <left style="thin">
        <color rgb="FFD9D9D9"/>
      </left>
      <right/>
      <top/>
      <bottom/>
      <diagonal/>
    </border>
    <border>
      <left/>
      <right/>
      <top style="thin">
        <color rgb="FFE7E6E6"/>
      </top>
      <bottom/>
      <diagonal/>
    </border>
    <border>
      <left/>
      <right style="thin">
        <color rgb="FFD9D9D9"/>
      </right>
      <top/>
      <bottom style="thin">
        <color rgb="FFE7E6E6"/>
      </bottom>
      <diagonal/>
    </border>
    <border>
      <left style="thin">
        <color rgb="FFD9D9D9"/>
      </left>
      <right/>
      <top/>
      <bottom style="thin">
        <color rgb="FFE7E6E6"/>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medium">
        <color rgb="FF5F1B2D"/>
      </bottom>
      <diagonal/>
    </border>
    <border>
      <left/>
      <right/>
      <top style="thin">
        <color rgb="FFFFFFFF"/>
      </top>
      <bottom style="thin">
        <color rgb="FFFFFFFF"/>
      </bottom>
      <diagonal/>
    </border>
    <border>
      <left/>
      <right style="thin">
        <color rgb="FF5F1B2D"/>
      </right>
      <top style="thin">
        <color rgb="FFFFFFFF"/>
      </top>
      <bottom style="thin">
        <color rgb="FFFFFFFF"/>
      </bottom>
      <diagonal/>
    </border>
    <border>
      <left/>
      <right/>
      <top style="thin">
        <color rgb="FFFFFFFF"/>
      </top>
      <bottom style="thin">
        <color rgb="FF5F1B2D"/>
      </bottom>
      <diagonal/>
    </border>
    <border>
      <left/>
      <right style="thin">
        <color rgb="FF5F1B2D"/>
      </right>
      <top style="thin">
        <color rgb="FFFFFFFF"/>
      </top>
      <bottom style="thin">
        <color rgb="FF5F1B2D"/>
      </bottom>
      <diagonal/>
    </border>
    <border>
      <left/>
      <right/>
      <top/>
      <bottom style="thin">
        <color rgb="FFD6D6D6"/>
      </bottom>
      <diagonal/>
    </border>
    <border>
      <left/>
      <right/>
      <top style="thin">
        <color rgb="FFD6D6D6"/>
      </top>
      <bottom style="thin">
        <color rgb="FFD6D6D6"/>
      </bottom>
      <diagonal/>
    </border>
    <border>
      <left/>
      <right/>
      <top style="thin">
        <color rgb="FFD6D6D6"/>
      </top>
      <bottom/>
      <diagonal/>
    </border>
    <border>
      <left style="thin">
        <color rgb="FF5F1B2D"/>
      </left>
      <right style="thin">
        <color rgb="FFD6D6D6"/>
      </right>
      <top/>
      <bottom style="thin">
        <color rgb="FFD6D6D6"/>
      </bottom>
      <diagonal/>
    </border>
    <border>
      <left style="thin">
        <color rgb="FFD6D6D6"/>
      </left>
      <right style="thin">
        <color rgb="FFD6D6D6"/>
      </right>
      <top/>
      <bottom style="thin">
        <color rgb="FFD6D6D6"/>
      </bottom>
      <diagonal/>
    </border>
    <border>
      <left style="thin">
        <color rgb="FFD6D6D6"/>
      </left>
      <right/>
      <top/>
      <bottom style="thin">
        <color rgb="FFD6D6D6"/>
      </bottom>
      <diagonal/>
    </border>
    <border>
      <left style="thin">
        <color rgb="FF5F1B2D"/>
      </left>
      <right style="thin">
        <color rgb="FFD6D6D6"/>
      </right>
      <top style="thin">
        <color rgb="FFD6D6D6"/>
      </top>
      <bottom style="thin">
        <color rgb="FFD6D6D6"/>
      </bottom>
      <diagonal/>
    </border>
    <border>
      <left style="thin">
        <color rgb="FFD6D6D6"/>
      </left>
      <right style="thin">
        <color rgb="FFD6D6D6"/>
      </right>
      <top style="thin">
        <color rgb="FFD6D6D6"/>
      </top>
      <bottom style="thin">
        <color rgb="FFD6D6D6"/>
      </bottom>
      <diagonal/>
    </border>
    <border>
      <left style="thin">
        <color rgb="FFD6D6D6"/>
      </left>
      <right/>
      <top style="thin">
        <color rgb="FFD6D6D6"/>
      </top>
      <bottom style="thin">
        <color rgb="FFD6D6D6"/>
      </bottom>
      <diagonal/>
    </border>
    <border>
      <left style="thin">
        <color rgb="FF5F1B2D"/>
      </left>
      <right style="thin">
        <color rgb="FFD6D6D6"/>
      </right>
      <top style="thin">
        <color rgb="FFD6D6D6"/>
      </top>
      <bottom/>
      <diagonal/>
    </border>
    <border>
      <left style="thin">
        <color rgb="FF5F1B2D"/>
      </left>
      <right style="thin">
        <color rgb="FFD6D6D6"/>
      </right>
      <top style="thin">
        <color rgb="FFD6D6D6"/>
      </top>
      <bottom style="thin">
        <color rgb="FF5F1B2D"/>
      </bottom>
      <diagonal/>
    </border>
    <border>
      <left style="thin">
        <color rgb="FFD6D6D6"/>
      </left>
      <right style="thin">
        <color rgb="FFD6D6D6"/>
      </right>
      <top style="thin">
        <color rgb="FFD6D6D6"/>
      </top>
      <bottom style="thin">
        <color rgb="FF5F1B2D"/>
      </bottom>
      <diagonal/>
    </border>
    <border>
      <left style="thin">
        <color rgb="FFD6D6D6"/>
      </left>
      <right/>
      <top style="thin">
        <color rgb="FFD6D6D6"/>
      </top>
      <bottom style="thin">
        <color rgb="FF5F1B2D"/>
      </bottom>
      <diagonal/>
    </border>
    <border>
      <left style="thin">
        <color rgb="FFD6D6D6"/>
      </left>
      <right style="thin">
        <color rgb="FF5F1B2D"/>
      </right>
      <top/>
      <bottom style="thin">
        <color rgb="FFD6D6D6"/>
      </bottom>
      <diagonal/>
    </border>
    <border>
      <left style="thin">
        <color rgb="FFD6D6D6"/>
      </left>
      <right style="thin">
        <color rgb="FF5F1B2D"/>
      </right>
      <top style="thin">
        <color rgb="FFD6D6D6"/>
      </top>
      <bottom style="thin">
        <color rgb="FFD6D6D6"/>
      </bottom>
      <diagonal/>
    </border>
    <border>
      <left style="thin">
        <color rgb="FFC79B66"/>
      </left>
      <right/>
      <top/>
      <bottom/>
      <diagonal/>
    </border>
    <border>
      <left style="thick">
        <color rgb="FF5F1B2D"/>
      </left>
      <right/>
      <top/>
      <bottom/>
      <diagonal/>
    </border>
    <border>
      <left/>
      <right style="thin">
        <color rgb="FFD6D6D6"/>
      </right>
      <top/>
      <bottom style="thin">
        <color rgb="FFD6D6D6"/>
      </bottom>
      <diagonal/>
    </border>
    <border>
      <left/>
      <right/>
      <top style="thin">
        <color rgb="FF5F1B2D"/>
      </top>
      <bottom/>
      <diagonal/>
    </border>
    <border>
      <left style="thin">
        <color rgb="FFD6D6D6"/>
      </left>
      <right style="thin">
        <color rgb="FF5F1B2D"/>
      </right>
      <top style="thin">
        <color rgb="FFD6D6D6"/>
      </top>
      <bottom/>
      <diagonal/>
    </border>
    <border>
      <left style="thick">
        <color rgb="FF5F1B2D"/>
      </left>
      <right/>
      <top style="thin">
        <color rgb="FF5F1B2D"/>
      </top>
      <bottom/>
      <diagonal/>
    </border>
    <border>
      <left/>
      <right/>
      <top style="thin">
        <color rgb="FFC79B66"/>
      </top>
      <bottom/>
      <diagonal/>
    </border>
    <border>
      <left/>
      <right/>
      <top/>
      <bottom style="thin">
        <color rgb="FFC79B66"/>
      </bottom>
      <diagonal/>
    </border>
    <border>
      <left style="thin">
        <color rgb="FFC79B66"/>
      </left>
      <right/>
      <top style="thin">
        <color rgb="FFC79B66"/>
      </top>
      <bottom/>
      <diagonal/>
    </border>
    <border>
      <left style="thin">
        <color rgb="FFC79B66"/>
      </left>
      <right/>
      <top/>
      <bottom style="thin">
        <color rgb="FFC79B66"/>
      </bottom>
      <diagonal/>
    </border>
    <border>
      <left/>
      <right style="thin">
        <color rgb="FFC79B66"/>
      </right>
      <top style="thin">
        <color rgb="FFC79B66"/>
      </top>
      <bottom/>
      <diagonal/>
    </border>
    <border>
      <left/>
      <right style="thin">
        <color rgb="FFC79B66"/>
      </right>
      <top/>
      <bottom style="thin">
        <color rgb="FFC79B66"/>
      </bottom>
      <diagonal/>
    </border>
    <border>
      <left/>
      <right style="thin">
        <color rgb="FFC79B66"/>
      </right>
      <top/>
      <bottom/>
      <diagonal/>
    </border>
    <border>
      <left style="thin">
        <color rgb="FFD9D9D9"/>
      </left>
      <right style="thin">
        <color rgb="FFD9D9D9"/>
      </right>
      <top style="thin">
        <color rgb="FFD9D9D9"/>
      </top>
      <bottom style="thin">
        <color rgb="FFE7E6E6"/>
      </bottom>
      <diagonal/>
    </border>
    <border>
      <left style="thin">
        <color rgb="FFD9D9D9"/>
      </left>
      <right style="thin">
        <color rgb="FFD9D9D9"/>
      </right>
      <top style="thin">
        <color rgb="FFE7E6E6"/>
      </top>
      <bottom style="thin">
        <color rgb="FFD9D9D9"/>
      </bottom>
      <diagonal/>
    </border>
    <border>
      <left/>
      <right style="thin">
        <color rgb="FFFFFFFF"/>
      </right>
      <top style="thin">
        <color rgb="FFFFFFFF"/>
      </top>
      <bottom/>
      <diagonal/>
    </border>
    <border>
      <left/>
      <right/>
      <top style="thin">
        <color rgb="FFD9D9D9"/>
      </top>
      <bottom style="thin">
        <color rgb="FF5F1B2D"/>
      </bottom>
      <diagonal/>
    </border>
    <border>
      <left style="thin">
        <color rgb="FFC79B66"/>
      </left>
      <right/>
      <top/>
      <bottom style="thin">
        <color rgb="FFE2BE96"/>
      </bottom>
      <diagonal/>
    </border>
    <border>
      <left/>
      <right/>
      <top/>
      <bottom style="thin">
        <color rgb="FFE2BE96"/>
      </bottom>
      <diagonal/>
    </border>
    <border>
      <left/>
      <right style="thin">
        <color rgb="FFC79B66"/>
      </right>
      <top/>
      <bottom style="thin">
        <color rgb="FFE2BE96"/>
      </bottom>
      <diagonal/>
    </border>
    <border>
      <left style="thin">
        <color rgb="FFC79B66"/>
      </left>
      <right/>
      <top style="thin">
        <color rgb="FFE2BE96"/>
      </top>
      <bottom style="thin">
        <color rgb="FFE2BE96"/>
      </bottom>
      <diagonal/>
    </border>
    <border>
      <left/>
      <right/>
      <top style="thin">
        <color rgb="FFE2BE96"/>
      </top>
      <bottom style="thin">
        <color rgb="FFE2BE96"/>
      </bottom>
      <diagonal/>
    </border>
    <border>
      <left/>
      <right style="thin">
        <color rgb="FFC79B66"/>
      </right>
      <top style="thin">
        <color rgb="FFE2BE96"/>
      </top>
      <bottom style="thin">
        <color rgb="FFE2BE96"/>
      </bottom>
      <diagonal/>
    </border>
    <border>
      <left style="thin">
        <color rgb="FFC79B66"/>
      </left>
      <right/>
      <top style="thin">
        <color rgb="FFE2BE96"/>
      </top>
      <bottom style="thin">
        <color rgb="FFC79B66"/>
      </bottom>
      <diagonal/>
    </border>
    <border>
      <left/>
      <right/>
      <top style="thin">
        <color rgb="FFE2BE96"/>
      </top>
      <bottom style="thin">
        <color rgb="FFC79B66"/>
      </bottom>
      <diagonal/>
    </border>
    <border>
      <left/>
      <right style="thin">
        <color rgb="FFC79B66"/>
      </right>
      <top style="thin">
        <color rgb="FFE2BE96"/>
      </top>
      <bottom style="thin">
        <color rgb="FFC79B66"/>
      </bottom>
      <diagonal/>
    </border>
    <border>
      <left style="thick">
        <color rgb="FFC79B66"/>
      </left>
      <right/>
      <top/>
      <bottom/>
      <diagonal/>
    </border>
    <border>
      <left style="thick">
        <color rgb="FF0E312D"/>
      </left>
      <right/>
      <top/>
      <bottom/>
      <diagonal/>
    </border>
    <border>
      <left style="thin">
        <color rgb="FFB9DCC8"/>
      </left>
      <right style="thin">
        <color rgb="FFB9DCC8"/>
      </right>
      <top style="thin">
        <color rgb="FFB9DCC8"/>
      </top>
      <bottom style="thin">
        <color rgb="FFB9DCC8"/>
      </bottom>
      <diagonal/>
    </border>
    <border>
      <left style="thin">
        <color rgb="FFB9DCC8"/>
      </left>
      <right style="thin">
        <color rgb="FFB9DCC8"/>
      </right>
      <top style="medium">
        <color rgb="FF0E312D"/>
      </top>
      <bottom style="thin">
        <color rgb="FFB9DCC8"/>
      </bottom>
      <diagonal/>
    </border>
    <border>
      <left style="thin">
        <color rgb="FFB9DCC8"/>
      </left>
      <right style="thin">
        <color rgb="FFB9DCC8"/>
      </right>
      <top style="thin">
        <color rgb="FFB9DCC8"/>
      </top>
      <bottom style="medium">
        <color rgb="FF0E312D"/>
      </bottom>
      <diagonal/>
    </border>
    <border>
      <left style="medium">
        <color rgb="FF0E312D"/>
      </left>
      <right style="thin">
        <color rgb="FFB9DCC8"/>
      </right>
      <top style="medium">
        <color rgb="FF0E312D"/>
      </top>
      <bottom style="thin">
        <color rgb="FFB9DCC8"/>
      </bottom>
      <diagonal/>
    </border>
    <border>
      <left style="medium">
        <color rgb="FF0E312D"/>
      </left>
      <right style="thin">
        <color rgb="FFB9DCC8"/>
      </right>
      <top style="thin">
        <color rgb="FFB9DCC8"/>
      </top>
      <bottom style="thin">
        <color rgb="FFB9DCC8"/>
      </bottom>
      <diagonal/>
    </border>
    <border>
      <left style="medium">
        <color rgb="FF0E312D"/>
      </left>
      <right style="thin">
        <color rgb="FFB9DCC8"/>
      </right>
      <top style="thin">
        <color rgb="FFB9DCC8"/>
      </top>
      <bottom style="medium">
        <color rgb="FF0E312D"/>
      </bottom>
      <diagonal/>
    </border>
    <border>
      <left style="thin">
        <color rgb="FFB9DCC8"/>
      </left>
      <right style="medium">
        <color rgb="FF0E312D"/>
      </right>
      <top style="medium">
        <color rgb="FF0E312D"/>
      </top>
      <bottom style="thin">
        <color rgb="FFB9DCC8"/>
      </bottom>
      <diagonal/>
    </border>
    <border>
      <left style="thin">
        <color rgb="FFB9DCC8"/>
      </left>
      <right style="medium">
        <color rgb="FF0E312D"/>
      </right>
      <top style="thin">
        <color rgb="FFB9DCC8"/>
      </top>
      <bottom style="thin">
        <color rgb="FFB9DCC8"/>
      </bottom>
      <diagonal/>
    </border>
    <border>
      <left style="thin">
        <color rgb="FFB9DCC8"/>
      </left>
      <right style="medium">
        <color rgb="FF0E312D"/>
      </right>
      <top style="thin">
        <color rgb="FFB9DCC8"/>
      </top>
      <bottom style="medium">
        <color rgb="FF0E312D"/>
      </bottom>
      <diagonal/>
    </border>
    <border>
      <left style="thick">
        <color rgb="FFC79B66"/>
      </left>
      <right/>
      <top style="thin">
        <color rgb="FFC79B66"/>
      </top>
      <bottom style="thin">
        <color rgb="FFC79B66"/>
      </bottom>
      <diagonal/>
    </border>
    <border>
      <left/>
      <right/>
      <top style="thin">
        <color rgb="FFC79B66"/>
      </top>
      <bottom style="thin">
        <color rgb="FFC79B66"/>
      </bottom>
      <diagonal/>
    </border>
    <border>
      <left/>
      <right style="thin">
        <color rgb="FFC79B66"/>
      </right>
      <top style="thin">
        <color rgb="FFC79B66"/>
      </top>
      <bottom style="thin">
        <color rgb="FFC79B66"/>
      </bottom>
      <diagonal/>
    </border>
  </borders>
  <cellStyleXfs count="2">
    <xf numFmtId="0" fontId="0" fillId="0" borderId="0"/>
    <xf numFmtId="0" fontId="41" fillId="0" borderId="0" applyNumberFormat="0" applyFill="0" applyBorder="0" applyAlignment="0" applyProtection="0"/>
  </cellStyleXfs>
  <cellXfs count="486">
    <xf numFmtId="0" fontId="0" fillId="0" borderId="0" xfId="0"/>
    <xf numFmtId="0" fontId="3" fillId="2" borderId="4" xfId="0" applyFont="1" applyFill="1" applyBorder="1" applyProtection="1"/>
    <xf numFmtId="0" fontId="3" fillId="2" borderId="5" xfId="0" applyFont="1" applyFill="1" applyBorder="1" applyProtection="1"/>
    <xf numFmtId="0" fontId="3" fillId="2" borderId="6" xfId="0" applyFont="1" applyFill="1" applyBorder="1" applyProtection="1"/>
    <xf numFmtId="0" fontId="3" fillId="2" borderId="7" xfId="0" applyFont="1" applyFill="1" applyBorder="1" applyProtection="1"/>
    <xf numFmtId="0" fontId="3" fillId="2" borderId="8" xfId="0" applyFont="1" applyFill="1" applyBorder="1" applyProtection="1"/>
    <xf numFmtId="0" fontId="3" fillId="2" borderId="9" xfId="0" applyFont="1" applyFill="1" applyBorder="1" applyProtection="1"/>
    <xf numFmtId="0" fontId="3" fillId="2" borderId="10" xfId="0" applyFont="1" applyFill="1" applyBorder="1" applyProtection="1"/>
    <xf numFmtId="0" fontId="3" fillId="2" borderId="11" xfId="0" applyFont="1" applyFill="1" applyBorder="1" applyProtection="1"/>
    <xf numFmtId="0" fontId="3" fillId="2" borderId="12" xfId="0" applyFont="1" applyFill="1" applyBorder="1" applyProtection="1"/>
    <xf numFmtId="0" fontId="3" fillId="2" borderId="1" xfId="0" applyFont="1" applyFill="1" applyBorder="1" applyProtection="1"/>
    <xf numFmtId="0" fontId="3" fillId="2" borderId="3" xfId="0" applyFont="1" applyFill="1" applyBorder="1" applyProtection="1"/>
    <xf numFmtId="0" fontId="3" fillId="2" borderId="2" xfId="0" applyFont="1" applyFill="1" applyBorder="1" applyProtection="1"/>
    <xf numFmtId="0" fontId="0" fillId="0" borderId="0" xfId="0" applyProtection="1"/>
    <xf numFmtId="0" fontId="0" fillId="0" borderId="0" xfId="0" applyAlignment="1" applyProtection="1">
      <alignment horizontal="center"/>
    </xf>
    <xf numFmtId="0" fontId="19" fillId="3" borderId="25" xfId="0" applyFont="1" applyFill="1" applyBorder="1" applyAlignment="1" applyProtection="1">
      <alignment horizontal="center" vertical="center" wrapText="1"/>
    </xf>
    <xf numFmtId="0" fontId="19" fillId="4" borderId="25" xfId="0" applyFont="1" applyFill="1" applyBorder="1" applyAlignment="1" applyProtection="1">
      <alignment horizontal="center" vertical="center" wrapText="1"/>
    </xf>
    <xf numFmtId="0" fontId="7" fillId="5" borderId="25" xfId="0" applyFont="1" applyFill="1" applyBorder="1" applyAlignment="1" applyProtection="1">
      <alignment horizontal="center" vertical="center" wrapText="1"/>
    </xf>
    <xf numFmtId="0" fontId="7" fillId="6" borderId="25" xfId="0" applyFont="1" applyFill="1" applyBorder="1" applyAlignment="1" applyProtection="1">
      <alignment horizontal="center" vertical="center" wrapText="1"/>
    </xf>
    <xf numFmtId="0" fontId="7" fillId="7" borderId="25" xfId="0" applyFont="1" applyFill="1" applyBorder="1" applyAlignment="1" applyProtection="1">
      <alignment horizontal="center" vertical="center" wrapText="1"/>
    </xf>
    <xf numFmtId="0" fontId="19" fillId="8" borderId="25" xfId="0" applyFont="1" applyFill="1" applyBorder="1" applyAlignment="1" applyProtection="1">
      <alignment horizontal="center" vertical="center" wrapText="1"/>
    </xf>
    <xf numFmtId="0" fontId="13" fillId="9" borderId="8" xfId="0" applyFont="1" applyFill="1" applyBorder="1" applyAlignment="1" applyProtection="1">
      <alignment horizontal="center"/>
    </xf>
    <xf numFmtId="167" fontId="13" fillId="9" borderId="8" xfId="0" applyNumberFormat="1" applyFont="1" applyFill="1" applyBorder="1" applyAlignment="1" applyProtection="1">
      <alignment horizontal="center"/>
    </xf>
    <xf numFmtId="0" fontId="3" fillId="11" borderId="4" xfId="0" applyFont="1" applyFill="1" applyBorder="1" applyAlignment="1" applyProtection="1">
      <alignment horizontal="center" vertical="center" wrapText="1"/>
      <protection locked="0"/>
    </xf>
    <xf numFmtId="0" fontId="3" fillId="11" borderId="5" xfId="0" applyFont="1" applyFill="1" applyBorder="1" applyAlignment="1" applyProtection="1">
      <alignment horizontal="left" vertical="center" wrapText="1"/>
      <protection locked="0"/>
    </xf>
    <xf numFmtId="0" fontId="3" fillId="11" borderId="5" xfId="0" applyFont="1" applyFill="1" applyBorder="1" applyAlignment="1" applyProtection="1">
      <alignment horizontal="center" vertical="center" wrapText="1"/>
      <protection locked="0"/>
    </xf>
    <xf numFmtId="0" fontId="8" fillId="9" borderId="5" xfId="0" applyFont="1" applyFill="1" applyBorder="1" applyAlignment="1" applyProtection="1">
      <alignment horizontal="center" vertical="center" wrapText="1"/>
    </xf>
    <xf numFmtId="1" fontId="8" fillId="9" borderId="5" xfId="0" applyNumberFormat="1" applyFont="1" applyFill="1" applyBorder="1" applyAlignment="1" applyProtection="1">
      <alignment horizontal="center" vertical="center" wrapText="1"/>
    </xf>
    <xf numFmtId="164" fontId="8" fillId="9" borderId="5" xfId="0" applyNumberFormat="1" applyFont="1" applyFill="1" applyBorder="1" applyAlignment="1" applyProtection="1">
      <alignment horizontal="center" vertical="center" wrapText="1"/>
    </xf>
    <xf numFmtId="165" fontId="8" fillId="9" borderId="5" xfId="0" applyNumberFormat="1" applyFont="1" applyFill="1" applyBorder="1" applyAlignment="1" applyProtection="1">
      <alignment horizontal="center" vertical="center" wrapText="1"/>
    </xf>
    <xf numFmtId="0" fontId="8" fillId="9" borderId="5" xfId="0" applyFont="1" applyFill="1" applyBorder="1" applyAlignment="1" applyProtection="1">
      <alignment horizontal="left" vertical="center" wrapText="1"/>
    </xf>
    <xf numFmtId="0" fontId="3" fillId="11" borderId="7" xfId="0" applyFont="1" applyFill="1" applyBorder="1" applyAlignment="1" applyProtection="1">
      <alignment horizontal="center" vertical="center" wrapText="1"/>
      <protection locked="0"/>
    </xf>
    <xf numFmtId="0" fontId="3" fillId="11" borderId="8" xfId="0" applyFont="1" applyFill="1" applyBorder="1" applyAlignment="1" applyProtection="1">
      <alignment horizontal="left" vertical="center" wrapText="1"/>
      <protection locked="0"/>
    </xf>
    <xf numFmtId="0" fontId="3" fillId="11" borderId="8" xfId="0" applyFont="1" applyFill="1" applyBorder="1" applyAlignment="1" applyProtection="1">
      <alignment horizontal="center" vertical="center" wrapText="1"/>
      <protection locked="0"/>
    </xf>
    <xf numFmtId="0" fontId="8" fillId="9" borderId="8" xfId="0" applyFont="1" applyFill="1" applyBorder="1" applyAlignment="1" applyProtection="1">
      <alignment horizontal="center" vertical="center" wrapText="1"/>
    </xf>
    <xf numFmtId="1" fontId="8" fillId="9" borderId="8" xfId="0" applyNumberFormat="1" applyFont="1" applyFill="1" applyBorder="1" applyAlignment="1" applyProtection="1">
      <alignment horizontal="center" vertical="center" wrapText="1"/>
    </xf>
    <xf numFmtId="164" fontId="8" fillId="9" borderId="8" xfId="0" applyNumberFormat="1" applyFont="1" applyFill="1" applyBorder="1" applyAlignment="1" applyProtection="1">
      <alignment horizontal="center" vertical="center" wrapText="1"/>
    </xf>
    <xf numFmtId="165" fontId="8" fillId="9" borderId="8" xfId="0" applyNumberFormat="1" applyFont="1" applyFill="1" applyBorder="1" applyAlignment="1" applyProtection="1">
      <alignment horizontal="center" vertical="center" wrapText="1"/>
    </xf>
    <xf numFmtId="0" fontId="8" fillId="9" borderId="8" xfId="0" applyFont="1" applyFill="1" applyBorder="1" applyAlignment="1" applyProtection="1">
      <alignment horizontal="left" vertical="center" wrapText="1"/>
    </xf>
    <xf numFmtId="0" fontId="3" fillId="11" borderId="7" xfId="0" applyFont="1" applyFill="1" applyBorder="1" applyAlignment="1" applyProtection="1">
      <alignment horizontal="left" vertical="center" wrapText="1"/>
      <protection locked="0"/>
    </xf>
    <xf numFmtId="1" fontId="8" fillId="9" borderId="8" xfId="0" applyNumberFormat="1" applyFont="1" applyFill="1" applyBorder="1" applyAlignment="1" applyProtection="1">
      <alignment horizontal="left" vertical="center" wrapText="1"/>
    </xf>
    <xf numFmtId="0" fontId="3" fillId="11" borderId="14" xfId="0" applyFont="1" applyFill="1" applyBorder="1" applyAlignment="1" applyProtection="1">
      <alignment horizontal="left" vertical="center" wrapText="1"/>
      <protection locked="0"/>
    </xf>
    <xf numFmtId="0" fontId="3" fillId="11" borderId="15" xfId="0" applyFont="1" applyFill="1" applyBorder="1" applyAlignment="1" applyProtection="1">
      <alignment horizontal="left" vertical="center" wrapText="1"/>
      <protection locked="0"/>
    </xf>
    <xf numFmtId="0" fontId="8" fillId="9" borderId="15" xfId="0" applyFont="1" applyFill="1" applyBorder="1" applyAlignment="1" applyProtection="1">
      <alignment horizontal="center" vertical="center" wrapText="1"/>
    </xf>
    <xf numFmtId="0" fontId="8" fillId="9" borderId="15" xfId="0" applyFont="1" applyFill="1" applyBorder="1" applyAlignment="1" applyProtection="1">
      <alignment horizontal="left" vertical="center" wrapText="1"/>
    </xf>
    <xf numFmtId="1" fontId="8" fillId="9" borderId="15" xfId="0" applyNumberFormat="1" applyFont="1" applyFill="1" applyBorder="1" applyAlignment="1" applyProtection="1">
      <alignment horizontal="left" vertical="center" wrapText="1"/>
    </xf>
    <xf numFmtId="1" fontId="8" fillId="9" borderId="15" xfId="0" applyNumberFormat="1" applyFont="1" applyFill="1" applyBorder="1" applyAlignment="1" applyProtection="1">
      <alignment horizontal="center" vertical="center" wrapText="1"/>
    </xf>
    <xf numFmtId="164" fontId="8" fillId="9" borderId="15" xfId="0" applyNumberFormat="1" applyFont="1" applyFill="1" applyBorder="1" applyAlignment="1" applyProtection="1">
      <alignment horizontal="center" vertical="center" wrapText="1"/>
    </xf>
    <xf numFmtId="165" fontId="8" fillId="9" borderId="15" xfId="0" applyNumberFormat="1" applyFont="1" applyFill="1" applyBorder="1" applyAlignment="1" applyProtection="1">
      <alignment horizontal="center" vertical="center" wrapText="1"/>
    </xf>
    <xf numFmtId="2" fontId="8" fillId="9" borderId="5" xfId="0" applyNumberFormat="1" applyFont="1" applyFill="1" applyBorder="1" applyAlignment="1" applyProtection="1">
      <alignment horizontal="center" vertical="center" wrapText="1"/>
    </xf>
    <xf numFmtId="2" fontId="8" fillId="9" borderId="8" xfId="0" applyNumberFormat="1" applyFont="1" applyFill="1" applyBorder="1" applyAlignment="1" applyProtection="1">
      <alignment horizontal="center" vertical="center" wrapText="1"/>
    </xf>
    <xf numFmtId="2" fontId="8" fillId="9" borderId="15" xfId="0" applyNumberFormat="1" applyFont="1" applyFill="1" applyBorder="1" applyAlignment="1" applyProtection="1">
      <alignment horizontal="center" vertical="center" wrapText="1"/>
    </xf>
    <xf numFmtId="0" fontId="0" fillId="0" borderId="0" xfId="0" applyAlignment="1" applyProtection="1">
      <alignment horizontal="center" vertical="center"/>
    </xf>
    <xf numFmtId="0" fontId="4" fillId="6" borderId="0" xfId="0" applyFont="1" applyFill="1" applyAlignment="1" applyProtection="1">
      <alignment horizontal="center" vertical="center"/>
    </xf>
    <xf numFmtId="0" fontId="18" fillId="3" borderId="0" xfId="0" applyFont="1" applyFill="1" applyAlignment="1" applyProtection="1">
      <alignment vertical="center"/>
    </xf>
    <xf numFmtId="0" fontId="18" fillId="4" borderId="0" xfId="0" applyFont="1" applyFill="1" applyAlignment="1" applyProtection="1">
      <alignment vertical="center"/>
    </xf>
    <xf numFmtId="0" fontId="4" fillId="5" borderId="0" xfId="0" applyFont="1" applyFill="1" applyAlignment="1" applyProtection="1">
      <alignment horizontal="left" vertical="center"/>
    </xf>
    <xf numFmtId="0" fontId="4" fillId="5" borderId="0" xfId="0" applyFont="1" applyFill="1" applyAlignment="1" applyProtection="1">
      <alignment horizontal="center" vertical="center"/>
    </xf>
    <xf numFmtId="0" fontId="4" fillId="7" borderId="0" xfId="0" applyFont="1" applyFill="1" applyAlignment="1" applyProtection="1">
      <alignment vertical="center"/>
    </xf>
    <xf numFmtId="0" fontId="18" fillId="8" borderId="0" xfId="0" applyFont="1" applyFill="1" applyAlignment="1" applyProtection="1">
      <alignment vertical="center"/>
    </xf>
    <xf numFmtId="0" fontId="0" fillId="0" borderId="0" xfId="0" applyAlignment="1" applyProtection="1">
      <alignment vertical="center"/>
    </xf>
    <xf numFmtId="165" fontId="9" fillId="9" borderId="5" xfId="0" applyNumberFormat="1" applyFont="1" applyFill="1" applyBorder="1" applyAlignment="1" applyProtection="1">
      <alignment horizontal="center" vertical="center" wrapText="1"/>
    </xf>
    <xf numFmtId="0" fontId="8" fillId="9" borderId="5" xfId="0" applyNumberFormat="1" applyFont="1" applyFill="1" applyBorder="1" applyAlignment="1" applyProtection="1">
      <alignment horizontal="center" vertical="center" wrapText="1"/>
    </xf>
    <xf numFmtId="165" fontId="9" fillId="9" borderId="8" xfId="0" applyNumberFormat="1" applyFont="1" applyFill="1" applyBorder="1" applyAlignment="1" applyProtection="1">
      <alignment horizontal="center" vertical="center" wrapText="1"/>
    </xf>
    <xf numFmtId="0" fontId="8" fillId="9" borderId="8" xfId="0" applyNumberFormat="1" applyFont="1" applyFill="1" applyBorder="1" applyAlignment="1" applyProtection="1">
      <alignment horizontal="center" vertical="center" wrapText="1"/>
    </xf>
    <xf numFmtId="165" fontId="9" fillId="9" borderId="15" xfId="0" applyNumberFormat="1" applyFont="1" applyFill="1" applyBorder="1" applyAlignment="1" applyProtection="1">
      <alignment horizontal="center" vertical="center" wrapText="1"/>
    </xf>
    <xf numFmtId="0" fontId="8" fillId="9" borderId="15" xfId="0" applyNumberFormat="1" applyFont="1" applyFill="1" applyBorder="1" applyAlignment="1" applyProtection="1">
      <alignment horizontal="center" vertical="center" wrapText="1"/>
    </xf>
    <xf numFmtId="0" fontId="18" fillId="8" borderId="0" xfId="0" applyFont="1" applyFill="1" applyAlignment="1" applyProtection="1">
      <alignment horizontal="center" vertical="center"/>
    </xf>
    <xf numFmtId="0" fontId="18" fillId="8" borderId="0" xfId="0" applyFont="1" applyFill="1" applyAlignment="1" applyProtection="1">
      <alignment horizontal="left" vertical="center"/>
    </xf>
    <xf numFmtId="0" fontId="4" fillId="6" borderId="0" xfId="0" applyFont="1" applyFill="1" applyAlignment="1" applyProtection="1">
      <alignment horizontal="left" vertical="center"/>
    </xf>
    <xf numFmtId="0" fontId="19" fillId="3" borderId="27" xfId="0" applyFont="1" applyFill="1" applyBorder="1" applyAlignment="1" applyProtection="1">
      <alignment horizontal="center" vertical="center" wrapText="1"/>
    </xf>
    <xf numFmtId="0" fontId="19" fillId="4" borderId="27" xfId="0" applyFont="1" applyFill="1" applyBorder="1" applyAlignment="1" applyProtection="1">
      <alignment horizontal="center" vertical="center" wrapText="1"/>
    </xf>
    <xf numFmtId="0" fontId="7" fillId="5" borderId="27" xfId="0" applyFont="1" applyFill="1" applyBorder="1" applyAlignment="1" applyProtection="1">
      <alignment horizontal="center" vertical="center" wrapText="1"/>
    </xf>
    <xf numFmtId="0" fontId="19" fillId="3" borderId="28" xfId="0" applyFont="1" applyFill="1" applyBorder="1" applyAlignment="1" applyProtection="1">
      <alignment horizontal="center" vertical="center" wrapText="1"/>
    </xf>
    <xf numFmtId="0" fontId="19" fillId="4" borderId="28" xfId="0" applyFont="1" applyFill="1" applyBorder="1" applyAlignment="1" applyProtection="1">
      <alignment horizontal="center" vertical="center" wrapText="1"/>
    </xf>
    <xf numFmtId="0" fontId="7" fillId="5" borderId="28" xfId="0" applyFont="1" applyFill="1" applyBorder="1" applyAlignment="1" applyProtection="1">
      <alignment horizontal="center" vertical="center" wrapText="1"/>
    </xf>
    <xf numFmtId="0" fontId="7" fillId="6" borderId="28" xfId="0" applyFont="1" applyFill="1" applyBorder="1" applyAlignment="1" applyProtection="1">
      <alignment horizontal="center" vertical="center" wrapText="1"/>
    </xf>
    <xf numFmtId="9" fontId="3" fillId="11" borderId="8" xfId="0" applyNumberFormat="1" applyFont="1" applyFill="1" applyBorder="1" applyAlignment="1" applyProtection="1">
      <alignment horizontal="left" vertical="center" wrapText="1"/>
      <protection locked="0"/>
    </xf>
    <xf numFmtId="165" fontId="8" fillId="9" borderId="8" xfId="0" applyNumberFormat="1" applyFont="1" applyFill="1" applyBorder="1" applyAlignment="1" applyProtection="1">
      <alignment horizontal="left" vertical="center" wrapText="1"/>
    </xf>
    <xf numFmtId="0" fontId="19" fillId="8" borderId="24" xfId="0" applyFont="1" applyFill="1" applyBorder="1" applyAlignment="1" applyProtection="1">
      <alignment horizontal="center" vertical="center" wrapText="1"/>
    </xf>
    <xf numFmtId="0" fontId="19" fillId="8" borderId="28" xfId="0" applyFont="1" applyFill="1" applyBorder="1" applyAlignment="1" applyProtection="1">
      <alignment horizontal="center" vertical="center" wrapText="1"/>
    </xf>
    <xf numFmtId="1" fontId="3" fillId="11" borderId="5" xfId="0" applyNumberFormat="1" applyFont="1" applyFill="1" applyBorder="1" applyAlignment="1" applyProtection="1">
      <alignment horizontal="center" vertical="center" wrapText="1"/>
      <protection locked="0"/>
    </xf>
    <xf numFmtId="1" fontId="3" fillId="11" borderId="8" xfId="0" applyNumberFormat="1" applyFont="1" applyFill="1" applyBorder="1" applyAlignment="1" applyProtection="1">
      <alignment horizontal="center" vertical="center" wrapText="1"/>
      <protection locked="0"/>
    </xf>
    <xf numFmtId="1" fontId="3" fillId="11" borderId="15" xfId="0" applyNumberFormat="1" applyFont="1" applyFill="1" applyBorder="1" applyAlignment="1" applyProtection="1">
      <alignment horizontal="center" vertical="center" wrapText="1"/>
      <protection locked="0"/>
    </xf>
    <xf numFmtId="0" fontId="3" fillId="9" borderId="8" xfId="0" applyFont="1" applyFill="1" applyBorder="1" applyAlignment="1" applyProtection="1">
      <alignment horizontal="center" vertical="center" wrapText="1"/>
    </xf>
    <xf numFmtId="0" fontId="8" fillId="13" borderId="30" xfId="0" applyFont="1" applyFill="1" applyBorder="1" applyProtection="1"/>
    <xf numFmtId="0" fontId="8" fillId="13" borderId="33" xfId="0" applyFont="1" applyFill="1" applyBorder="1" applyProtection="1"/>
    <xf numFmtId="49" fontId="8" fillId="13" borderId="33" xfId="0" applyNumberFormat="1" applyFont="1" applyFill="1" applyBorder="1" applyProtection="1"/>
    <xf numFmtId="0" fontId="24" fillId="16" borderId="0" xfId="0" applyFont="1" applyFill="1" applyAlignment="1" applyProtection="1">
      <alignment horizontal="center"/>
    </xf>
    <xf numFmtId="0" fontId="8" fillId="13" borderId="37" xfId="0" applyFont="1" applyFill="1" applyBorder="1" applyProtection="1"/>
    <xf numFmtId="0" fontId="8" fillId="13" borderId="38" xfId="0" applyNumberFormat="1" applyFont="1" applyFill="1" applyBorder="1" applyAlignment="1" applyProtection="1">
      <alignment vertical="top" wrapText="1"/>
    </xf>
    <xf numFmtId="0" fontId="8" fillId="13" borderId="31" xfId="0" applyNumberFormat="1" applyFont="1" applyFill="1" applyBorder="1" applyAlignment="1" applyProtection="1">
      <alignment vertical="top" wrapText="1"/>
    </xf>
    <xf numFmtId="0" fontId="8" fillId="13" borderId="33" xfId="0" applyFont="1" applyFill="1" applyBorder="1" applyAlignment="1" applyProtection="1">
      <alignment vertical="top" wrapText="1"/>
    </xf>
    <xf numFmtId="49" fontId="8" fillId="13" borderId="31" xfId="0" applyNumberFormat="1" applyFont="1" applyFill="1" applyBorder="1" applyAlignment="1" applyProtection="1">
      <alignment vertical="top" wrapText="1"/>
    </xf>
    <xf numFmtId="49" fontId="8" fillId="13" borderId="34" xfId="0" applyNumberFormat="1" applyFont="1" applyFill="1" applyBorder="1" applyAlignment="1" applyProtection="1">
      <alignment vertical="top" wrapText="1"/>
    </xf>
    <xf numFmtId="0" fontId="8" fillId="13" borderId="32" xfId="0" applyFont="1" applyFill="1" applyBorder="1" applyAlignment="1" applyProtection="1">
      <alignment vertical="top" wrapText="1"/>
    </xf>
    <xf numFmtId="0" fontId="8" fillId="13" borderId="34" xfId="0" applyFont="1" applyFill="1" applyBorder="1" applyAlignment="1" applyProtection="1">
      <alignment vertical="top" wrapText="1"/>
    </xf>
    <xf numFmtId="0" fontId="18" fillId="3" borderId="0" xfId="0" applyFont="1" applyFill="1" applyBorder="1" applyAlignment="1" applyProtection="1">
      <alignment horizontal="left" vertical="center"/>
    </xf>
    <xf numFmtId="0" fontId="18" fillId="4" borderId="0" xfId="0" applyFont="1" applyFill="1" applyBorder="1" applyAlignment="1" applyProtection="1">
      <alignment horizontal="left" vertical="center"/>
    </xf>
    <xf numFmtId="0" fontId="4" fillId="5" borderId="0" xfId="0" applyFont="1" applyFill="1" applyBorder="1" applyAlignment="1" applyProtection="1">
      <alignment horizontal="left" vertical="center"/>
    </xf>
    <xf numFmtId="0" fontId="4" fillId="6" borderId="0" xfId="0" applyFont="1" applyFill="1" applyBorder="1" applyAlignment="1" applyProtection="1">
      <alignment horizontal="left" vertical="center"/>
    </xf>
    <xf numFmtId="0" fontId="8" fillId="13" borderId="1" xfId="0" applyFont="1" applyFill="1" applyBorder="1" applyProtection="1"/>
    <xf numFmtId="0" fontId="8" fillId="13" borderId="2" xfId="0" applyFont="1" applyFill="1" applyBorder="1" applyProtection="1"/>
    <xf numFmtId="0" fontId="26" fillId="16" borderId="0" xfId="0" applyFont="1" applyFill="1" applyProtection="1"/>
    <xf numFmtId="0" fontId="8" fillId="13" borderId="30" xfId="0" applyFont="1" applyFill="1" applyBorder="1" applyAlignment="1" applyProtection="1">
      <alignment wrapText="1"/>
    </xf>
    <xf numFmtId="0" fontId="8" fillId="13" borderId="33" xfId="0" applyFont="1" applyFill="1" applyBorder="1" applyAlignment="1" applyProtection="1">
      <alignment wrapText="1"/>
    </xf>
    <xf numFmtId="0" fontId="8" fillId="13" borderId="37" xfId="0" applyFont="1" applyFill="1" applyBorder="1" applyAlignment="1" applyProtection="1">
      <alignment wrapText="1"/>
    </xf>
    <xf numFmtId="0" fontId="8" fillId="13" borderId="3" xfId="0" applyFont="1" applyFill="1" applyBorder="1" applyProtection="1"/>
    <xf numFmtId="49" fontId="0" fillId="0" borderId="0" xfId="0" applyNumberFormat="1" applyProtection="1"/>
    <xf numFmtId="0" fontId="8" fillId="13" borderId="30" xfId="0" applyFont="1" applyFill="1" applyBorder="1" applyAlignment="1" applyProtection="1">
      <alignment vertical="top" wrapText="1"/>
    </xf>
    <xf numFmtId="0" fontId="8" fillId="13" borderId="37" xfId="0" applyFont="1" applyFill="1" applyBorder="1" applyAlignment="1" applyProtection="1">
      <alignment vertical="top" wrapText="1"/>
    </xf>
    <xf numFmtId="49" fontId="8" fillId="13" borderId="30" xfId="0" applyNumberFormat="1" applyFont="1" applyFill="1" applyBorder="1" applyAlignment="1" applyProtection="1">
      <alignment horizontal="center" vertical="top" wrapText="1"/>
    </xf>
    <xf numFmtId="49" fontId="8" fillId="13" borderId="33" xfId="0" applyNumberFormat="1" applyFont="1" applyFill="1" applyBorder="1" applyAlignment="1" applyProtection="1">
      <alignment horizontal="center" vertical="top" wrapText="1"/>
    </xf>
    <xf numFmtId="49" fontId="8" fillId="13" borderId="37" xfId="0" applyNumberFormat="1" applyFont="1" applyFill="1" applyBorder="1" applyAlignment="1" applyProtection="1">
      <alignment horizontal="center" vertical="top" wrapText="1"/>
    </xf>
    <xf numFmtId="0" fontId="8" fillId="2" borderId="8" xfId="0" applyFont="1" applyFill="1" applyBorder="1" applyAlignment="1" applyProtection="1">
      <alignment horizontal="center" vertical="center" wrapText="1"/>
    </xf>
    <xf numFmtId="0" fontId="7" fillId="5" borderId="40" xfId="0" applyFont="1" applyFill="1" applyBorder="1" applyAlignment="1" applyProtection="1">
      <alignment horizontal="center" vertical="center" wrapText="1"/>
    </xf>
    <xf numFmtId="0" fontId="27" fillId="5" borderId="40" xfId="0" applyFont="1" applyFill="1" applyBorder="1" applyAlignment="1" applyProtection="1">
      <alignment horizontal="center" vertical="center" wrapText="1"/>
    </xf>
    <xf numFmtId="0" fontId="27" fillId="5" borderId="41" xfId="0" applyFont="1" applyFill="1" applyBorder="1" applyAlignment="1" applyProtection="1">
      <alignment horizontal="center" vertical="center" wrapText="1"/>
    </xf>
    <xf numFmtId="0" fontId="8" fillId="9" borderId="8" xfId="0" applyFont="1" applyFill="1" applyBorder="1" applyAlignment="1" applyProtection="1">
      <alignment horizontal="center" vertical="center"/>
    </xf>
    <xf numFmtId="0" fontId="2" fillId="2" borderId="0" xfId="0" applyFont="1" applyFill="1" applyProtection="1"/>
    <xf numFmtId="0" fontId="5" fillId="9" borderId="0" xfId="0" applyFont="1" applyFill="1" applyProtection="1"/>
    <xf numFmtId="0" fontId="28" fillId="9" borderId="0" xfId="0" applyFont="1" applyFill="1" applyProtection="1"/>
    <xf numFmtId="0" fontId="28" fillId="9" borderId="0" xfId="0" applyFont="1" applyFill="1" applyBorder="1" applyProtection="1"/>
    <xf numFmtId="0" fontId="3" fillId="2" borderId="0" xfId="0" applyFont="1" applyFill="1" applyProtection="1"/>
    <xf numFmtId="10" fontId="3" fillId="2" borderId="0" xfId="0" applyNumberFormat="1" applyFont="1" applyFill="1" applyProtection="1"/>
    <xf numFmtId="0" fontId="5" fillId="2" borderId="0" xfId="0" applyFont="1" applyFill="1" applyProtection="1"/>
    <xf numFmtId="164" fontId="1" fillId="2" borderId="0" xfId="0" applyNumberFormat="1" applyFont="1" applyFill="1" applyProtection="1"/>
    <xf numFmtId="0" fontId="6" fillId="2" borderId="0" xfId="0" applyFont="1" applyFill="1" applyProtection="1"/>
    <xf numFmtId="0" fontId="28" fillId="9" borderId="0" xfId="0" applyFont="1" applyFill="1" applyAlignment="1" applyProtection="1">
      <alignment wrapText="1"/>
    </xf>
    <xf numFmtId="49" fontId="28" fillId="9" borderId="33" xfId="0" applyNumberFormat="1" applyFont="1" applyFill="1" applyBorder="1" applyProtection="1"/>
    <xf numFmtId="0" fontId="28" fillId="9" borderId="33" xfId="0" applyFont="1" applyFill="1" applyBorder="1" applyProtection="1"/>
    <xf numFmtId="0" fontId="13" fillId="2" borderId="0" xfId="0" applyFont="1" applyFill="1" applyProtection="1"/>
    <xf numFmtId="0" fontId="11" fillId="2" borderId="7" xfId="0" applyFont="1" applyFill="1" applyBorder="1" applyProtection="1"/>
    <xf numFmtId="167" fontId="11" fillId="2" borderId="8" xfId="0" applyNumberFormat="1" applyFont="1" applyFill="1" applyBorder="1" applyAlignment="1" applyProtection="1">
      <alignment horizontal="center"/>
    </xf>
    <xf numFmtId="0" fontId="11" fillId="2" borderId="8" xfId="0" applyFont="1" applyFill="1" applyBorder="1" applyAlignment="1" applyProtection="1">
      <alignment horizontal="center"/>
    </xf>
    <xf numFmtId="0" fontId="11" fillId="2" borderId="0" xfId="0" applyFont="1" applyFill="1" applyBorder="1" applyAlignment="1" applyProtection="1"/>
    <xf numFmtId="0" fontId="0" fillId="2" borderId="12" xfId="0" applyFill="1" applyBorder="1" applyAlignment="1" applyProtection="1"/>
    <xf numFmtId="0" fontId="0" fillId="2" borderId="0" xfId="0" applyFill="1" applyAlignment="1" applyProtection="1"/>
    <xf numFmtId="164" fontId="19" fillId="8" borderId="0" xfId="0" applyNumberFormat="1" applyFont="1" applyFill="1" applyProtection="1"/>
    <xf numFmtId="0" fontId="21" fillId="8" borderId="6" xfId="0" applyFont="1" applyFill="1" applyBorder="1" applyProtection="1"/>
    <xf numFmtId="0" fontId="21" fillId="8" borderId="9" xfId="0" applyFont="1" applyFill="1" applyBorder="1" applyProtection="1"/>
    <xf numFmtId="0" fontId="21" fillId="8" borderId="12" xfId="0" applyFont="1" applyFill="1" applyBorder="1" applyProtection="1"/>
    <xf numFmtId="0" fontId="21" fillId="8" borderId="4" xfId="0" applyFont="1" applyFill="1" applyBorder="1" applyProtection="1"/>
    <xf numFmtId="0" fontId="21" fillId="8" borderId="5" xfId="0" applyFont="1" applyFill="1" applyBorder="1" applyProtection="1"/>
    <xf numFmtId="0" fontId="21" fillId="8" borderId="7" xfId="0" applyFont="1" applyFill="1" applyBorder="1" applyProtection="1"/>
    <xf numFmtId="0" fontId="21" fillId="8" borderId="8" xfId="0" applyFont="1" applyFill="1" applyBorder="1" applyProtection="1"/>
    <xf numFmtId="0" fontId="21" fillId="8" borderId="10" xfId="0" applyFont="1" applyFill="1" applyBorder="1" applyProtection="1"/>
    <xf numFmtId="0" fontId="21" fillId="8" borderId="11" xfId="0" applyFont="1" applyFill="1" applyBorder="1" applyProtection="1"/>
    <xf numFmtId="0" fontId="0" fillId="2" borderId="0" xfId="0" applyFill="1" applyAlignment="1" applyProtection="1">
      <alignment horizontal="center"/>
    </xf>
    <xf numFmtId="0" fontId="4" fillId="5" borderId="0" xfId="0" applyFont="1" applyFill="1" applyBorder="1" applyAlignment="1" applyProtection="1">
      <alignment horizontal="center" vertical="center"/>
    </xf>
    <xf numFmtId="0" fontId="0" fillId="2" borderId="0" xfId="0" applyFill="1" applyAlignment="1" applyProtection="1">
      <alignment horizontal="center" vertical="center"/>
    </xf>
    <xf numFmtId="0" fontId="8" fillId="9" borderId="30" xfId="0" applyFont="1" applyFill="1" applyBorder="1" applyProtection="1"/>
    <xf numFmtId="0" fontId="8" fillId="9" borderId="33" xfId="0" applyFont="1" applyFill="1" applyBorder="1" applyProtection="1"/>
    <xf numFmtId="0" fontId="8" fillId="9" borderId="37" xfId="0" applyFont="1" applyFill="1" applyBorder="1" applyProtection="1"/>
    <xf numFmtId="0" fontId="8" fillId="9" borderId="30" xfId="0" applyFont="1" applyFill="1" applyBorder="1" applyAlignment="1" applyProtection="1">
      <alignment vertical="top" wrapText="1"/>
    </xf>
    <xf numFmtId="0" fontId="8" fillId="9" borderId="37" xfId="0" applyFont="1" applyFill="1" applyBorder="1" applyAlignment="1" applyProtection="1">
      <alignment vertical="top" wrapText="1"/>
    </xf>
    <xf numFmtId="0" fontId="4" fillId="6" borderId="0" xfId="0" applyFont="1" applyFill="1" applyBorder="1" applyAlignment="1" applyProtection="1">
      <alignment horizontal="center" vertical="center"/>
    </xf>
    <xf numFmtId="0" fontId="7" fillId="6" borderId="27" xfId="0" applyFont="1" applyFill="1" applyBorder="1" applyAlignment="1" applyProtection="1">
      <alignment horizontal="center" vertical="center" wrapText="1"/>
    </xf>
    <xf numFmtId="0" fontId="3" fillId="15" borderId="8" xfId="0" applyFont="1" applyFill="1" applyBorder="1" applyAlignment="1" applyProtection="1">
      <alignment horizontal="left" vertical="center" wrapText="1"/>
      <protection locked="0"/>
    </xf>
    <xf numFmtId="0" fontId="8" fillId="13" borderId="8" xfId="0" applyFont="1" applyFill="1" applyBorder="1" applyAlignment="1" applyProtection="1">
      <alignment horizontal="left" vertical="center" wrapText="1"/>
    </xf>
    <xf numFmtId="0" fontId="9" fillId="17" borderId="8" xfId="0" applyFont="1" applyFill="1" applyBorder="1" applyAlignment="1" applyProtection="1">
      <alignment horizontal="left" vertical="center" wrapText="1"/>
      <protection locked="0"/>
    </xf>
    <xf numFmtId="0" fontId="0" fillId="0" borderId="0" xfId="0" applyFill="1" applyProtection="1"/>
    <xf numFmtId="0" fontId="8" fillId="13" borderId="8" xfId="0" applyFont="1" applyFill="1" applyBorder="1" applyAlignment="1" applyProtection="1">
      <alignment horizontal="center" vertical="center" wrapText="1"/>
    </xf>
    <xf numFmtId="49" fontId="3" fillId="15" borderId="8" xfId="0" applyNumberFormat="1" applyFont="1" applyFill="1" applyBorder="1" applyAlignment="1" applyProtection="1">
      <alignment horizontal="center" vertical="center" wrapText="1"/>
      <protection locked="0"/>
    </xf>
    <xf numFmtId="49" fontId="8" fillId="13" borderId="8" xfId="0" applyNumberFormat="1" applyFont="1" applyFill="1" applyBorder="1" applyAlignment="1" applyProtection="1">
      <alignment horizontal="center" vertical="center" wrapText="1"/>
    </xf>
    <xf numFmtId="0" fontId="0" fillId="0" borderId="0" xfId="0" applyAlignment="1" applyProtection="1">
      <alignment horizontal="left"/>
    </xf>
    <xf numFmtId="1" fontId="8" fillId="13" borderId="8" xfId="0" applyNumberFormat="1" applyFont="1" applyFill="1" applyBorder="1" applyAlignment="1" applyProtection="1">
      <alignment horizontal="center" vertical="center" wrapText="1"/>
    </xf>
    <xf numFmtId="0" fontId="3" fillId="15" borderId="8" xfId="0" applyFont="1" applyFill="1" applyBorder="1" applyAlignment="1" applyProtection="1">
      <alignment horizontal="center" vertical="center" wrapText="1"/>
      <protection locked="0"/>
    </xf>
    <xf numFmtId="166" fontId="3" fillId="15" borderId="8" xfId="0" applyNumberFormat="1" applyFont="1" applyFill="1" applyBorder="1" applyAlignment="1" applyProtection="1">
      <alignment horizontal="center" vertical="center" wrapText="1"/>
      <protection locked="0"/>
    </xf>
    <xf numFmtId="164" fontId="8" fillId="13" borderId="8" xfId="0" applyNumberFormat="1" applyFont="1" applyFill="1" applyBorder="1" applyAlignment="1" applyProtection="1">
      <alignment horizontal="center" vertical="center" wrapText="1"/>
    </xf>
    <xf numFmtId="2" fontId="8" fillId="13" borderId="8" xfId="0" applyNumberFormat="1" applyFont="1" applyFill="1" applyBorder="1" applyAlignment="1" applyProtection="1">
      <alignment horizontal="center" vertical="center" wrapText="1"/>
    </xf>
    <xf numFmtId="0" fontId="22" fillId="11" borderId="0" xfId="0" applyFont="1" applyFill="1" applyAlignment="1" applyProtection="1">
      <alignment vertical="center"/>
    </xf>
    <xf numFmtId="0" fontId="22" fillId="11" borderId="0" xfId="0" applyFont="1" applyFill="1" applyAlignment="1" applyProtection="1">
      <alignment horizontal="center" vertical="center"/>
    </xf>
    <xf numFmtId="0" fontId="22" fillId="0" borderId="0" xfId="0" applyFont="1" applyFill="1" applyAlignment="1" applyProtection="1">
      <alignment vertical="center"/>
    </xf>
    <xf numFmtId="0" fontId="22" fillId="0" borderId="0" xfId="0" applyFont="1" applyFill="1" applyAlignment="1" applyProtection="1">
      <alignment vertical="center" wrapText="1"/>
    </xf>
    <xf numFmtId="0" fontId="11" fillId="2" borderId="2" xfId="0" applyFont="1" applyFill="1" applyBorder="1" applyAlignment="1" applyProtection="1">
      <alignment vertical="center" wrapText="1"/>
    </xf>
    <xf numFmtId="0" fontId="0" fillId="2" borderId="0" xfId="0" applyFill="1" applyProtection="1"/>
    <xf numFmtId="0" fontId="11" fillId="2" borderId="0" xfId="0" applyFont="1" applyFill="1" applyProtection="1"/>
    <xf numFmtId="0" fontId="11" fillId="0" borderId="0" xfId="0" applyFont="1" applyProtection="1"/>
    <xf numFmtId="0" fontId="0" fillId="2" borderId="0" xfId="0" applyFont="1" applyFill="1" applyProtection="1"/>
    <xf numFmtId="0" fontId="0" fillId="0" borderId="0" xfId="0" applyFont="1" applyProtection="1"/>
    <xf numFmtId="0" fontId="18" fillId="3" borderId="0" xfId="0" applyFont="1" applyFill="1" applyAlignment="1" applyProtection="1">
      <alignment horizontal="center" vertical="center"/>
    </xf>
    <xf numFmtId="0" fontId="7" fillId="0" borderId="0" xfId="0" applyFont="1" applyFill="1" applyBorder="1" applyAlignment="1" applyProtection="1">
      <alignment horizontal="center" vertical="center" wrapText="1"/>
    </xf>
    <xf numFmtId="0" fontId="19" fillId="9" borderId="53" xfId="0" applyFont="1" applyFill="1" applyBorder="1" applyAlignment="1" applyProtection="1">
      <alignment horizontal="center" vertical="center" wrapText="1"/>
    </xf>
    <xf numFmtId="0" fontId="19" fillId="9" borderId="54" xfId="0" applyFont="1" applyFill="1" applyBorder="1" applyAlignment="1" applyProtection="1">
      <alignment horizontal="center" vertical="center" wrapText="1"/>
    </xf>
    <xf numFmtId="0" fontId="19" fillId="9" borderId="55" xfId="0" applyFont="1" applyFill="1" applyBorder="1" applyAlignment="1" applyProtection="1">
      <alignment horizontal="center" vertical="center" wrapText="1"/>
    </xf>
    <xf numFmtId="0" fontId="19" fillId="9" borderId="61"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xf>
    <xf numFmtId="0" fontId="8" fillId="2" borderId="53" xfId="0" applyFont="1" applyFill="1" applyBorder="1" applyAlignment="1" applyProtection="1">
      <alignment horizontal="center" vertical="center" wrapText="1" indent="1"/>
    </xf>
    <xf numFmtId="0" fontId="8" fillId="2" borderId="55" xfId="0" applyFont="1" applyFill="1" applyBorder="1" applyAlignment="1" applyProtection="1">
      <alignment horizontal="center" vertical="center" wrapText="1" indent="1"/>
    </xf>
    <xf numFmtId="0" fontId="8" fillId="2" borderId="53" xfId="0" applyFont="1" applyFill="1" applyBorder="1" applyAlignment="1" applyProtection="1">
      <alignment horizontal="center" vertical="center" indent="1"/>
    </xf>
    <xf numFmtId="0" fontId="8" fillId="0" borderId="0" xfId="0" applyFont="1" applyFill="1" applyBorder="1" applyAlignment="1" applyProtection="1">
      <alignment horizontal="center" vertical="center" wrapText="1"/>
    </xf>
    <xf numFmtId="0" fontId="8" fillId="2" borderId="56" xfId="0" applyFont="1" applyFill="1" applyBorder="1" applyAlignment="1" applyProtection="1">
      <alignment horizontal="center" vertical="center" indent="1"/>
    </xf>
    <xf numFmtId="0" fontId="0" fillId="0" borderId="0" xfId="0" applyFill="1" applyAlignment="1" applyProtection="1">
      <alignment horizontal="center"/>
    </xf>
    <xf numFmtId="0" fontId="8" fillId="2" borderId="57" xfId="0" applyFont="1" applyFill="1" applyBorder="1" applyAlignment="1" applyProtection="1">
      <alignment horizontal="center" vertical="center" wrapText="1" indent="1"/>
    </xf>
    <xf numFmtId="0" fontId="8" fillId="2" borderId="59" xfId="0" applyFont="1" applyFill="1" applyBorder="1" applyAlignment="1" applyProtection="1">
      <alignment horizontal="center" vertical="center" wrapText="1" indent="1"/>
    </xf>
    <xf numFmtId="0" fontId="0" fillId="0" borderId="0" xfId="0" applyBorder="1" applyAlignment="1" applyProtection="1">
      <alignment horizontal="center"/>
    </xf>
    <xf numFmtId="0" fontId="0" fillId="0" borderId="0" xfId="0" applyFill="1" applyBorder="1" applyAlignment="1" applyProtection="1">
      <alignment horizontal="center"/>
    </xf>
    <xf numFmtId="0" fontId="18" fillId="3" borderId="0" xfId="0" applyFont="1" applyFill="1" applyAlignment="1" applyProtection="1">
      <alignment horizontal="left" vertical="center"/>
    </xf>
    <xf numFmtId="0" fontId="18" fillId="4" borderId="0" xfId="0" applyFont="1" applyFill="1" applyAlignment="1" applyProtection="1">
      <alignment horizontal="left" vertical="center"/>
    </xf>
    <xf numFmtId="0" fontId="18" fillId="4" borderId="0" xfId="0" applyFont="1" applyFill="1" applyAlignment="1" applyProtection="1">
      <alignment horizontal="center" vertical="center"/>
    </xf>
    <xf numFmtId="0" fontId="21" fillId="4" borderId="8" xfId="0" applyFont="1" applyFill="1" applyBorder="1" applyAlignment="1" applyProtection="1">
      <alignment horizontal="left" vertical="center" wrapText="1"/>
    </xf>
    <xf numFmtId="0" fontId="28" fillId="9" borderId="4" xfId="0" applyFont="1" applyFill="1" applyBorder="1" applyAlignment="1" applyProtection="1">
      <alignment vertical="top" wrapText="1"/>
    </xf>
    <xf numFmtId="0" fontId="28" fillId="9" borderId="5" xfId="0" applyFont="1" applyFill="1" applyBorder="1" applyAlignment="1" applyProtection="1">
      <alignment vertical="top" wrapText="1"/>
    </xf>
    <xf numFmtId="0" fontId="28" fillId="9" borderId="6" xfId="0" applyFont="1" applyFill="1" applyBorder="1" applyAlignment="1" applyProtection="1">
      <alignment vertical="top" wrapText="1"/>
    </xf>
    <xf numFmtId="0" fontId="5" fillId="2" borderId="7" xfId="0" applyFont="1" applyFill="1" applyBorder="1" applyAlignment="1" applyProtection="1">
      <alignment horizontal="left" vertical="center" wrapText="1"/>
    </xf>
    <xf numFmtId="0" fontId="3" fillId="2" borderId="8" xfId="0" applyFont="1" applyFill="1" applyBorder="1" applyAlignment="1" applyProtection="1">
      <alignment horizontal="left" vertical="center" wrapText="1"/>
    </xf>
    <xf numFmtId="0" fontId="3" fillId="2" borderId="9" xfId="0" applyFont="1" applyFill="1" applyBorder="1" applyAlignment="1" applyProtection="1">
      <alignment horizontal="left" vertical="center" wrapText="1"/>
    </xf>
    <xf numFmtId="0" fontId="0" fillId="2" borderId="0" xfId="0" applyFill="1" applyAlignment="1" applyProtection="1">
      <alignment horizontal="left" vertical="center"/>
    </xf>
    <xf numFmtId="0" fontId="0" fillId="0" borderId="0" xfId="0" applyAlignment="1" applyProtection="1">
      <alignment horizontal="left" vertical="center"/>
    </xf>
    <xf numFmtId="0" fontId="5" fillId="2" borderId="10" xfId="0" applyFont="1" applyFill="1" applyBorder="1" applyAlignment="1" applyProtection="1">
      <alignment horizontal="left" vertical="center" wrapText="1"/>
    </xf>
    <xf numFmtId="0" fontId="3" fillId="2" borderId="11" xfId="0" applyFont="1" applyFill="1" applyBorder="1" applyAlignment="1" applyProtection="1">
      <alignment horizontal="left" vertical="center" wrapText="1"/>
    </xf>
    <xf numFmtId="0" fontId="3" fillId="2" borderId="12" xfId="0" applyFont="1" applyFill="1" applyBorder="1" applyAlignment="1" applyProtection="1">
      <alignment horizontal="left" vertical="center" wrapText="1"/>
    </xf>
    <xf numFmtId="0" fontId="5" fillId="2" borderId="7" xfId="0" applyFont="1" applyFill="1" applyBorder="1" applyAlignment="1" applyProtection="1">
      <alignment horizontal="center" vertical="top" wrapText="1"/>
    </xf>
    <xf numFmtId="0" fontId="3" fillId="2" borderId="8" xfId="0" applyFont="1" applyFill="1" applyBorder="1" applyAlignment="1" applyProtection="1">
      <alignment vertical="top" wrapText="1"/>
    </xf>
    <xf numFmtId="0" fontId="25" fillId="18" borderId="9" xfId="0" applyFont="1" applyFill="1" applyBorder="1" applyAlignment="1" applyProtection="1">
      <alignment horizontal="center" vertical="top" wrapText="1"/>
    </xf>
    <xf numFmtId="0" fontId="20" fillId="12" borderId="9" xfId="0" applyFont="1" applyFill="1" applyBorder="1" applyAlignment="1" applyProtection="1">
      <alignment horizontal="center" vertical="top" wrapText="1"/>
    </xf>
    <xf numFmtId="0" fontId="5" fillId="2" borderId="10" xfId="0" applyFont="1" applyFill="1" applyBorder="1" applyAlignment="1" applyProtection="1">
      <alignment horizontal="center" vertical="top" wrapText="1"/>
    </xf>
    <xf numFmtId="0" fontId="3" fillId="2" borderId="11" xfId="0" applyFont="1" applyFill="1" applyBorder="1" applyAlignment="1" applyProtection="1">
      <alignment vertical="top" wrapText="1"/>
    </xf>
    <xf numFmtId="0" fontId="20" fillId="12" borderId="12" xfId="0" applyFont="1" applyFill="1" applyBorder="1" applyAlignment="1" applyProtection="1">
      <alignment horizontal="center" vertical="top" wrapText="1"/>
    </xf>
    <xf numFmtId="0" fontId="5" fillId="2" borderId="13" xfId="0" applyFont="1" applyFill="1" applyBorder="1" applyAlignment="1" applyProtection="1">
      <alignment horizontal="center" vertical="top" wrapText="1"/>
    </xf>
    <xf numFmtId="0" fontId="5" fillId="2" borderId="35" xfId="0" applyFont="1" applyFill="1" applyBorder="1" applyAlignment="1" applyProtection="1">
      <alignment vertical="top" wrapText="1"/>
    </xf>
    <xf numFmtId="0" fontId="3" fillId="2" borderId="35" xfId="0" applyFont="1" applyFill="1" applyBorder="1" applyAlignment="1" applyProtection="1">
      <alignment vertical="top" wrapText="1"/>
    </xf>
    <xf numFmtId="0" fontId="25" fillId="18" borderId="36" xfId="0" applyFont="1" applyFill="1" applyBorder="1" applyAlignment="1" applyProtection="1">
      <alignment horizontal="center" vertical="top" wrapText="1"/>
    </xf>
    <xf numFmtId="0" fontId="5" fillId="2" borderId="4" xfId="0" applyFont="1" applyFill="1" applyBorder="1" applyAlignment="1" applyProtection="1">
      <alignment horizontal="center" vertical="top" wrapText="1"/>
    </xf>
    <xf numFmtId="0" fontId="3" fillId="2" borderId="5" xfId="0" applyFont="1" applyFill="1" applyBorder="1" applyAlignment="1" applyProtection="1">
      <alignment vertical="top" wrapText="1"/>
    </xf>
    <xf numFmtId="0" fontId="25" fillId="18" borderId="6" xfId="0" applyFont="1" applyFill="1" applyBorder="1" applyAlignment="1" applyProtection="1">
      <alignment horizontal="center" vertical="top" wrapText="1"/>
    </xf>
    <xf numFmtId="0" fontId="36" fillId="17" borderId="12" xfId="0" applyFont="1" applyFill="1" applyBorder="1" applyAlignment="1" applyProtection="1">
      <alignment horizontal="center" vertical="top" wrapText="1"/>
    </xf>
    <xf numFmtId="49" fontId="16" fillId="15" borderId="39" xfId="0" applyNumberFormat="1" applyFont="1" applyFill="1" applyBorder="1" applyAlignment="1" applyProtection="1">
      <alignment horizontal="center" vertical="top" wrapText="1"/>
    </xf>
    <xf numFmtId="0" fontId="16" fillId="15" borderId="30" xfId="0" applyFont="1" applyFill="1" applyBorder="1" applyAlignment="1" applyProtection="1">
      <alignment vertical="top" wrapText="1"/>
    </xf>
    <xf numFmtId="49" fontId="16" fillId="15" borderId="32" xfId="0" applyNumberFormat="1" applyFont="1" applyFill="1" applyBorder="1" applyAlignment="1" applyProtection="1">
      <alignment horizontal="center" vertical="top" wrapText="1"/>
    </xf>
    <xf numFmtId="0" fontId="16" fillId="15" borderId="33" xfId="0" applyFont="1" applyFill="1" applyBorder="1" applyAlignment="1" applyProtection="1">
      <alignment vertical="top" wrapText="1"/>
    </xf>
    <xf numFmtId="49" fontId="16" fillId="15" borderId="33" xfId="0" applyNumberFormat="1" applyFont="1" applyFill="1" applyBorder="1" applyAlignment="1" applyProtection="1">
      <alignment horizontal="center" vertical="top" wrapText="1"/>
    </xf>
    <xf numFmtId="0" fontId="9" fillId="13" borderId="33" xfId="0" applyFont="1" applyFill="1" applyBorder="1" applyProtection="1"/>
    <xf numFmtId="49" fontId="23" fillId="13" borderId="31" xfId="0" applyNumberFormat="1" applyFont="1" applyFill="1" applyBorder="1" applyProtection="1"/>
    <xf numFmtId="49" fontId="8" fillId="13" borderId="30" xfId="0" applyNumberFormat="1" applyFont="1" applyFill="1" applyBorder="1" applyProtection="1"/>
    <xf numFmtId="49" fontId="8" fillId="13" borderId="37" xfId="0" applyNumberFormat="1" applyFont="1" applyFill="1" applyBorder="1" applyProtection="1"/>
    <xf numFmtId="49" fontId="0" fillId="2" borderId="0" xfId="0" applyNumberFormat="1" applyFill="1" applyProtection="1"/>
    <xf numFmtId="0" fontId="24" fillId="16" borderId="30" xfId="0" applyFont="1" applyFill="1" applyBorder="1" applyAlignment="1" applyProtection="1">
      <alignment horizontal="center"/>
    </xf>
    <xf numFmtId="0" fontId="24" fillId="16" borderId="33" xfId="0" applyFont="1" applyFill="1" applyBorder="1" applyAlignment="1" applyProtection="1">
      <alignment horizontal="center"/>
    </xf>
    <xf numFmtId="0" fontId="24" fillId="16" borderId="37" xfId="0" applyFont="1" applyFill="1" applyBorder="1" applyAlignment="1" applyProtection="1">
      <alignment horizontal="center"/>
    </xf>
    <xf numFmtId="0" fontId="26" fillId="13" borderId="30" xfId="0" applyFont="1" applyFill="1" applyBorder="1" applyAlignment="1" applyProtection="1">
      <alignment vertical="top" wrapText="1"/>
    </xf>
    <xf numFmtId="0" fontId="26" fillId="13" borderId="33" xfId="0" applyFont="1" applyFill="1" applyBorder="1" applyAlignment="1" applyProtection="1">
      <alignment vertical="top" wrapText="1"/>
    </xf>
    <xf numFmtId="0" fontId="26" fillId="13" borderId="37" xfId="0" applyFont="1" applyFill="1" applyBorder="1" applyAlignment="1" applyProtection="1">
      <alignment vertical="top" wrapText="1"/>
    </xf>
    <xf numFmtId="0" fontId="8" fillId="2" borderId="75" xfId="0" applyFont="1" applyFill="1" applyBorder="1" applyAlignment="1" applyProtection="1">
      <alignment vertical="center" wrapText="1"/>
    </xf>
    <xf numFmtId="0" fontId="8" fillId="2" borderId="34" xfId="0" applyFont="1" applyFill="1" applyBorder="1" applyAlignment="1" applyProtection="1">
      <alignment vertical="center" wrapText="1"/>
    </xf>
    <xf numFmtId="0" fontId="8" fillId="2" borderId="76" xfId="0" applyFont="1" applyFill="1" applyBorder="1" applyAlignment="1" applyProtection="1">
      <alignment vertical="center" wrapText="1"/>
    </xf>
    <xf numFmtId="0" fontId="8" fillId="2" borderId="75" xfId="0" applyFont="1" applyFill="1" applyBorder="1" applyAlignment="1" applyProtection="1">
      <alignment horizontal="center" vertical="center" wrapText="1"/>
    </xf>
    <xf numFmtId="0" fontId="8" fillId="2" borderId="34" xfId="0" applyFont="1" applyFill="1" applyBorder="1" applyAlignment="1" applyProtection="1">
      <alignment horizontal="center" vertical="center" wrapText="1"/>
    </xf>
    <xf numFmtId="0" fontId="8" fillId="2" borderId="76" xfId="0" applyFont="1" applyFill="1" applyBorder="1" applyAlignment="1" applyProtection="1">
      <alignment horizontal="center" vertical="center" wrapText="1"/>
    </xf>
    <xf numFmtId="0" fontId="8" fillId="9" borderId="12" xfId="0" applyFont="1" applyFill="1" applyBorder="1" applyAlignment="1" applyProtection="1">
      <alignment horizontal="center" vertical="top" wrapText="1"/>
    </xf>
    <xf numFmtId="0" fontId="8" fillId="13" borderId="33" xfId="0" applyNumberFormat="1" applyFont="1" applyFill="1" applyBorder="1" applyAlignment="1" applyProtection="1">
      <alignment vertical="top" wrapText="1"/>
    </xf>
    <xf numFmtId="0" fontId="8" fillId="13" borderId="33" xfId="0" applyNumberFormat="1" applyFont="1" applyFill="1" applyBorder="1" applyProtection="1"/>
    <xf numFmtId="0" fontId="19" fillId="4" borderId="0" xfId="0" applyFont="1" applyFill="1" applyAlignment="1" applyProtection="1">
      <alignment horizontal="left" vertical="center" wrapText="1" indent="1"/>
    </xf>
    <xf numFmtId="0" fontId="3" fillId="11" borderId="11" xfId="0" applyFont="1" applyFill="1" applyBorder="1" applyAlignment="1" applyProtection="1">
      <alignment horizontal="left" vertical="center" wrapText="1"/>
      <protection locked="0"/>
    </xf>
    <xf numFmtId="0" fontId="8" fillId="9" borderId="11" xfId="0" applyFont="1" applyFill="1" applyBorder="1" applyAlignment="1" applyProtection="1">
      <alignment horizontal="left" vertical="center" wrapText="1"/>
    </xf>
    <xf numFmtId="0" fontId="8" fillId="9" borderId="11" xfId="0" applyFont="1" applyFill="1" applyBorder="1" applyAlignment="1" applyProtection="1">
      <alignment horizontal="center" vertical="center" wrapText="1"/>
    </xf>
    <xf numFmtId="0" fontId="3" fillId="11" borderId="11" xfId="0" applyFont="1" applyFill="1" applyBorder="1" applyAlignment="1" applyProtection="1">
      <alignment horizontal="center" vertical="center" wrapText="1"/>
      <protection locked="0"/>
    </xf>
    <xf numFmtId="0" fontId="3" fillId="15" borderId="5" xfId="0" applyFont="1" applyFill="1" applyBorder="1" applyAlignment="1" applyProtection="1">
      <alignment horizontal="left" vertical="center" wrapText="1"/>
      <protection locked="0"/>
    </xf>
    <xf numFmtId="0" fontId="8" fillId="13" borderId="5" xfId="0" applyFont="1" applyFill="1" applyBorder="1" applyAlignment="1" applyProtection="1">
      <alignment horizontal="left" vertical="center" wrapText="1"/>
    </xf>
    <xf numFmtId="0" fontId="9" fillId="17" borderId="5" xfId="0" applyFont="1" applyFill="1" applyBorder="1" applyAlignment="1" applyProtection="1">
      <alignment horizontal="left" vertical="center" wrapText="1"/>
      <protection locked="0"/>
    </xf>
    <xf numFmtId="0" fontId="8" fillId="13" borderId="5" xfId="0" applyFont="1" applyFill="1" applyBorder="1" applyAlignment="1" applyProtection="1">
      <alignment horizontal="center" vertical="center" wrapText="1"/>
    </xf>
    <xf numFmtId="49" fontId="3" fillId="15" borderId="5" xfId="0" applyNumberFormat="1" applyFont="1" applyFill="1" applyBorder="1" applyAlignment="1" applyProtection="1">
      <alignment horizontal="center" vertical="center" wrapText="1"/>
      <protection locked="0"/>
    </xf>
    <xf numFmtId="49" fontId="8" fillId="13" borderId="5" xfId="0" applyNumberFormat="1" applyFont="1" applyFill="1" applyBorder="1" applyAlignment="1" applyProtection="1">
      <alignment horizontal="center" vertical="center" wrapText="1"/>
    </xf>
    <xf numFmtId="1" fontId="8" fillId="13" borderId="5" xfId="0" applyNumberFormat="1" applyFont="1" applyFill="1" applyBorder="1" applyAlignment="1" applyProtection="1">
      <alignment horizontal="center" vertical="center" wrapText="1"/>
    </xf>
    <xf numFmtId="0" fontId="3" fillId="15" borderId="5" xfId="0" applyFont="1" applyFill="1" applyBorder="1" applyAlignment="1" applyProtection="1">
      <alignment horizontal="center" vertical="center" wrapText="1"/>
      <protection locked="0"/>
    </xf>
    <xf numFmtId="166" fontId="3" fillId="15" borderId="5" xfId="0" applyNumberFormat="1" applyFont="1" applyFill="1" applyBorder="1" applyAlignment="1" applyProtection="1">
      <alignment horizontal="center" vertical="center" wrapText="1"/>
      <protection locked="0"/>
    </xf>
    <xf numFmtId="164" fontId="8" fillId="13" borderId="5" xfId="0" applyNumberFormat="1" applyFont="1" applyFill="1" applyBorder="1" applyAlignment="1" applyProtection="1">
      <alignment horizontal="center" vertical="center" wrapText="1"/>
    </xf>
    <xf numFmtId="2" fontId="8" fillId="13" borderId="5" xfId="0" applyNumberFormat="1" applyFont="1" applyFill="1" applyBorder="1" applyAlignment="1" applyProtection="1">
      <alignment horizontal="center" vertical="center" wrapText="1"/>
    </xf>
    <xf numFmtId="0" fontId="8" fillId="2" borderId="5" xfId="0" applyFont="1" applyFill="1" applyBorder="1" applyAlignment="1" applyProtection="1">
      <alignment horizontal="center" vertical="center" wrapText="1"/>
    </xf>
    <xf numFmtId="0" fontId="3" fillId="15" borderId="35" xfId="0" applyFont="1" applyFill="1" applyBorder="1" applyAlignment="1" applyProtection="1">
      <alignment horizontal="left" vertical="center" wrapText="1"/>
      <protection locked="0"/>
    </xf>
    <xf numFmtId="0" fontId="8" fillId="13" borderId="35" xfId="0" applyFont="1" applyFill="1" applyBorder="1" applyAlignment="1" applyProtection="1">
      <alignment horizontal="left" vertical="center" wrapText="1"/>
    </xf>
    <xf numFmtId="0" fontId="9" fillId="17" borderId="35" xfId="0" applyFont="1" applyFill="1" applyBorder="1" applyAlignment="1" applyProtection="1">
      <alignment horizontal="left" vertical="center" wrapText="1"/>
      <protection locked="0"/>
    </xf>
    <xf numFmtId="0" fontId="8" fillId="13" borderId="35" xfId="0" applyFont="1" applyFill="1" applyBorder="1" applyAlignment="1" applyProtection="1">
      <alignment horizontal="center" vertical="center" wrapText="1"/>
    </xf>
    <xf numFmtId="49" fontId="3" fillId="15" borderId="35" xfId="0" applyNumberFormat="1" applyFont="1" applyFill="1" applyBorder="1" applyAlignment="1" applyProtection="1">
      <alignment horizontal="center" vertical="center" wrapText="1"/>
      <protection locked="0"/>
    </xf>
    <xf numFmtId="49" fontId="8" fillId="13" borderId="35" xfId="0" applyNumberFormat="1" applyFont="1" applyFill="1" applyBorder="1" applyAlignment="1" applyProtection="1">
      <alignment horizontal="center" vertical="center" wrapText="1"/>
    </xf>
    <xf numFmtId="1" fontId="8" fillId="13" borderId="35" xfId="0" applyNumberFormat="1" applyFont="1" applyFill="1" applyBorder="1" applyAlignment="1" applyProtection="1">
      <alignment horizontal="center" vertical="center" wrapText="1"/>
    </xf>
    <xf numFmtId="0" fontId="3" fillId="15" borderId="35" xfId="0" applyFont="1" applyFill="1" applyBorder="1" applyAlignment="1" applyProtection="1">
      <alignment horizontal="center" vertical="center" wrapText="1"/>
      <protection locked="0"/>
    </xf>
    <xf numFmtId="166" fontId="3" fillId="15" borderId="35" xfId="0" applyNumberFormat="1" applyFont="1" applyFill="1" applyBorder="1" applyAlignment="1" applyProtection="1">
      <alignment horizontal="center" vertical="center" wrapText="1"/>
      <protection locked="0"/>
    </xf>
    <xf numFmtId="164" fontId="8" fillId="13" borderId="35" xfId="0" applyNumberFormat="1" applyFont="1" applyFill="1" applyBorder="1" applyAlignment="1" applyProtection="1">
      <alignment horizontal="center" vertical="center" wrapText="1"/>
    </xf>
    <xf numFmtId="2" fontId="8" fillId="13" borderId="35" xfId="0" applyNumberFormat="1" applyFont="1" applyFill="1" applyBorder="1" applyAlignment="1" applyProtection="1">
      <alignment horizontal="center" vertical="center" wrapText="1"/>
    </xf>
    <xf numFmtId="0" fontId="8" fillId="2" borderId="35" xfId="0" applyFont="1" applyFill="1" applyBorder="1" applyAlignment="1" applyProtection="1">
      <alignment horizontal="center" vertical="center" wrapText="1"/>
    </xf>
    <xf numFmtId="0" fontId="3" fillId="15" borderId="11" xfId="0" applyFont="1" applyFill="1" applyBorder="1" applyAlignment="1" applyProtection="1">
      <alignment horizontal="left" vertical="center" wrapText="1"/>
      <protection locked="0"/>
    </xf>
    <xf numFmtId="0" fontId="8" fillId="13" borderId="11" xfId="0" applyFont="1" applyFill="1" applyBorder="1" applyAlignment="1" applyProtection="1">
      <alignment horizontal="left" vertical="center" wrapText="1"/>
    </xf>
    <xf numFmtId="0" fontId="9" fillId="17" borderId="11" xfId="0" applyFont="1" applyFill="1" applyBorder="1" applyAlignment="1" applyProtection="1">
      <alignment horizontal="left" vertical="center" wrapText="1"/>
      <protection locked="0"/>
    </xf>
    <xf numFmtId="0" fontId="8" fillId="13" borderId="11" xfId="0" applyFont="1" applyFill="1" applyBorder="1" applyAlignment="1" applyProtection="1">
      <alignment horizontal="center" vertical="center" wrapText="1"/>
    </xf>
    <xf numFmtId="49" fontId="3" fillId="15" borderId="11" xfId="0" applyNumberFormat="1" applyFont="1" applyFill="1" applyBorder="1" applyAlignment="1" applyProtection="1">
      <alignment horizontal="center" vertical="center" wrapText="1"/>
      <protection locked="0"/>
    </xf>
    <xf numFmtId="49" fontId="8" fillId="13" borderId="11" xfId="0" applyNumberFormat="1" applyFont="1" applyFill="1" applyBorder="1" applyAlignment="1" applyProtection="1">
      <alignment horizontal="center" vertical="center" wrapText="1"/>
    </xf>
    <xf numFmtId="1" fontId="8" fillId="13" borderId="11" xfId="0" applyNumberFormat="1" applyFont="1" applyFill="1" applyBorder="1" applyAlignment="1" applyProtection="1">
      <alignment horizontal="center" vertical="center" wrapText="1"/>
    </xf>
    <xf numFmtId="0" fontId="3" fillId="15" borderId="11" xfId="0" applyFont="1" applyFill="1" applyBorder="1" applyAlignment="1" applyProtection="1">
      <alignment horizontal="center" vertical="center" wrapText="1"/>
      <protection locked="0"/>
    </xf>
    <xf numFmtId="166" fontId="3" fillId="15" borderId="11" xfId="0" applyNumberFormat="1" applyFont="1" applyFill="1" applyBorder="1" applyAlignment="1" applyProtection="1">
      <alignment horizontal="center" vertical="center" wrapText="1"/>
      <protection locked="0"/>
    </xf>
    <xf numFmtId="164" fontId="8" fillId="13" borderId="11" xfId="0" applyNumberFormat="1" applyFont="1" applyFill="1" applyBorder="1" applyAlignment="1" applyProtection="1">
      <alignment horizontal="center" vertical="center" wrapText="1"/>
    </xf>
    <xf numFmtId="2" fontId="8" fillId="13" borderId="11" xfId="0" applyNumberFormat="1" applyFont="1" applyFill="1" applyBorder="1" applyAlignment="1" applyProtection="1">
      <alignment horizontal="center" vertical="center" wrapText="1"/>
    </xf>
    <xf numFmtId="0" fontId="8" fillId="2" borderId="11" xfId="0" applyFont="1" applyFill="1" applyBorder="1" applyAlignment="1" applyProtection="1">
      <alignment horizontal="center" vertical="center" wrapText="1"/>
    </xf>
    <xf numFmtId="0" fontId="21" fillId="4" borderId="8" xfId="0" applyFont="1" applyFill="1" applyBorder="1" applyAlignment="1" applyProtection="1">
      <alignment horizontal="left" vertical="center" wrapText="1"/>
      <protection locked="0"/>
    </xf>
    <xf numFmtId="0" fontId="0" fillId="2" borderId="0" xfId="0" applyFill="1" applyProtection="1"/>
    <xf numFmtId="0" fontId="40" fillId="2" borderId="82" xfId="0" applyFont="1" applyFill="1" applyBorder="1" applyAlignment="1" applyProtection="1">
      <alignment horizontal="left" vertical="center" indent="1"/>
    </xf>
    <xf numFmtId="0" fontId="40" fillId="2" borderId="84" xfId="0" applyFont="1" applyFill="1" applyBorder="1" applyAlignment="1" applyProtection="1">
      <alignment horizontal="left" vertical="center" indent="1"/>
    </xf>
    <xf numFmtId="0" fontId="40" fillId="2" borderId="85" xfId="0" applyFont="1" applyFill="1" applyBorder="1" applyAlignment="1" applyProtection="1">
      <alignment horizontal="left" vertical="center" indent="1"/>
    </xf>
    <xf numFmtId="0" fontId="40" fillId="2" borderId="87" xfId="0" applyFont="1" applyFill="1" applyBorder="1" applyAlignment="1" applyProtection="1">
      <alignment horizontal="left" vertical="center" indent="1"/>
    </xf>
    <xf numFmtId="0" fontId="3" fillId="11" borderId="8" xfId="0" applyFont="1" applyFill="1" applyBorder="1" applyAlignment="1" applyProtection="1">
      <alignment horizontal="left" vertical="center" wrapText="1" indent="1"/>
      <protection locked="0"/>
    </xf>
    <xf numFmtId="0" fontId="4" fillId="5" borderId="19" xfId="0" applyFont="1" applyFill="1" applyBorder="1" applyAlignment="1" applyProtection="1">
      <alignment horizontal="center" vertical="center" wrapText="1"/>
    </xf>
    <xf numFmtId="0" fontId="4" fillId="5" borderId="18" xfId="0" applyFont="1" applyFill="1" applyBorder="1" applyAlignment="1" applyProtection="1">
      <alignment horizontal="center" vertical="center" wrapText="1"/>
    </xf>
    <xf numFmtId="0" fontId="4" fillId="5" borderId="2" xfId="0" applyFont="1" applyFill="1" applyBorder="1" applyAlignment="1" applyProtection="1">
      <alignment horizontal="center" vertical="center" wrapText="1"/>
    </xf>
    <xf numFmtId="0" fontId="4" fillId="5" borderId="3" xfId="0" applyFont="1" applyFill="1" applyBorder="1" applyAlignment="1" applyProtection="1">
      <alignment horizontal="center" vertical="center" wrapText="1"/>
    </xf>
    <xf numFmtId="0" fontId="18" fillId="11" borderId="0" xfId="0" applyFont="1" applyFill="1" applyAlignment="1" applyProtection="1">
      <alignment horizontal="left"/>
    </xf>
    <xf numFmtId="49" fontId="18" fillId="11" borderId="0" xfId="0" applyNumberFormat="1" applyFont="1" applyFill="1" applyAlignment="1" applyProtection="1">
      <alignment horizontal="left"/>
    </xf>
    <xf numFmtId="0" fontId="18" fillId="2" borderId="1" xfId="0" applyFont="1" applyFill="1" applyBorder="1" applyAlignment="1" applyProtection="1">
      <alignment vertical="center" wrapText="1"/>
    </xf>
    <xf numFmtId="0" fontId="18" fillId="2" borderId="2" xfId="0" applyFont="1" applyFill="1" applyBorder="1" applyAlignment="1" applyProtection="1">
      <alignment vertical="center" wrapText="1"/>
    </xf>
    <xf numFmtId="0" fontId="18" fillId="2" borderId="3" xfId="0" applyFont="1" applyFill="1" applyBorder="1" applyAlignment="1" applyProtection="1">
      <alignment vertical="center" wrapText="1"/>
    </xf>
    <xf numFmtId="0" fontId="18" fillId="2" borderId="78" xfId="0" applyFont="1" applyFill="1" applyBorder="1" applyAlignment="1" applyProtection="1">
      <alignment vertical="center" wrapText="1"/>
    </xf>
    <xf numFmtId="0" fontId="7" fillId="21" borderId="25" xfId="0" applyFont="1" applyFill="1" applyBorder="1" applyAlignment="1" applyProtection="1">
      <alignment horizontal="center" vertical="center" wrapText="1"/>
    </xf>
    <xf numFmtId="0" fontId="46" fillId="0" borderId="0" xfId="0" applyFont="1" applyProtection="1"/>
    <xf numFmtId="0" fontId="47" fillId="9" borderId="6" xfId="0" applyFont="1" applyFill="1" applyBorder="1" applyAlignment="1" applyProtection="1">
      <alignment horizontal="center" vertical="center" wrapText="1"/>
    </xf>
    <xf numFmtId="0" fontId="47" fillId="9" borderId="9" xfId="0" applyFont="1" applyFill="1" applyBorder="1" applyAlignment="1" applyProtection="1">
      <alignment horizontal="center" vertical="center" wrapText="1"/>
    </xf>
    <xf numFmtId="0" fontId="47" fillId="9" borderId="16" xfId="0" applyFont="1" applyFill="1" applyBorder="1" applyAlignment="1" applyProtection="1">
      <alignment horizontal="center" vertical="center" wrapText="1"/>
    </xf>
    <xf numFmtId="0" fontId="7" fillId="21" borderId="28" xfId="0" applyFont="1" applyFill="1" applyBorder="1" applyAlignment="1" applyProtection="1">
      <alignment horizontal="center" vertical="center" wrapText="1"/>
    </xf>
    <xf numFmtId="0" fontId="7" fillId="21" borderId="27" xfId="0" applyFont="1" applyFill="1" applyBorder="1" applyAlignment="1" applyProtection="1">
      <alignment horizontal="center" vertical="center" wrapText="1"/>
    </xf>
    <xf numFmtId="0" fontId="7" fillId="21" borderId="28" xfId="0" applyFont="1" applyFill="1" applyBorder="1" applyAlignment="1" applyProtection="1">
      <alignment horizontal="left" vertical="center" wrapText="1"/>
    </xf>
    <xf numFmtId="0" fontId="19" fillId="4" borderId="79" xfId="0" applyFont="1" applyFill="1" applyBorder="1" applyAlignment="1" applyProtection="1">
      <alignment horizontal="left" vertical="center" indent="1"/>
    </xf>
    <xf numFmtId="0" fontId="19" fillId="4" borderId="80" xfId="0" applyFont="1" applyFill="1" applyBorder="1" applyAlignment="1" applyProtection="1">
      <alignment horizontal="left" vertical="center" indent="1"/>
    </xf>
    <xf numFmtId="0" fontId="19" fillId="4" borderId="81" xfId="0" applyFont="1" applyFill="1" applyBorder="1" applyAlignment="1" applyProtection="1">
      <alignment horizontal="left" vertical="center" indent="1"/>
    </xf>
    <xf numFmtId="0" fontId="48" fillId="2" borderId="83" xfId="0" applyFont="1" applyFill="1" applyBorder="1" applyAlignment="1" applyProtection="1">
      <alignment horizontal="left" vertical="center" indent="1"/>
    </xf>
    <xf numFmtId="0" fontId="48" fillId="2" borderId="86" xfId="0" applyFont="1" applyFill="1" applyBorder="1" applyAlignment="1" applyProtection="1">
      <alignment horizontal="left" vertical="center" indent="1"/>
    </xf>
    <xf numFmtId="0" fontId="4" fillId="21" borderId="0" xfId="0" applyFont="1" applyFill="1" applyBorder="1" applyAlignment="1" applyProtection="1">
      <alignment horizontal="left" vertical="center"/>
    </xf>
    <xf numFmtId="0" fontId="7" fillId="5" borderId="0" xfId="0" applyFont="1" applyFill="1" applyAlignment="1" applyProtection="1">
      <alignment vertical="center" indent="1"/>
    </xf>
    <xf numFmtId="0" fontId="44" fillId="9" borderId="70" xfId="0" applyFont="1" applyFill="1" applyBorder="1" applyAlignment="1" applyProtection="1">
      <alignment horizontal="center" vertical="center" wrapText="1"/>
    </xf>
    <xf numFmtId="0" fontId="49" fillId="2" borderId="62" xfId="0" applyFont="1" applyFill="1" applyBorder="1" applyAlignment="1" applyProtection="1">
      <alignment horizontal="center" vertical="center"/>
    </xf>
    <xf numFmtId="0" fontId="49" fillId="2" borderId="71" xfId="0" applyFont="1" applyFill="1" applyBorder="1" applyAlignment="1" applyProtection="1">
      <alignment horizontal="center" vertical="center"/>
    </xf>
    <xf numFmtId="0" fontId="4" fillId="21" borderId="0" xfId="0" applyFont="1" applyFill="1" applyBorder="1" applyAlignment="1" applyProtection="1">
      <alignment horizontal="center" vertical="center"/>
    </xf>
    <xf numFmtId="0" fontId="4" fillId="5" borderId="0" xfId="0" applyFont="1" applyFill="1" applyAlignment="1" applyProtection="1">
      <alignment vertical="center"/>
    </xf>
    <xf numFmtId="0" fontId="4" fillId="21" borderId="0" xfId="0" applyFont="1" applyFill="1" applyAlignment="1" applyProtection="1">
      <alignment horizontal="left" vertical="center"/>
    </xf>
    <xf numFmtId="0" fontId="19" fillId="2" borderId="54" xfId="0" applyFont="1" applyFill="1" applyBorder="1" applyAlignment="1" applyProtection="1">
      <alignment horizontal="center" vertical="center" wrapText="1"/>
    </xf>
    <xf numFmtId="0" fontId="19" fillId="2" borderId="61" xfId="0" applyFont="1" applyFill="1" applyBorder="1" applyAlignment="1" applyProtection="1">
      <alignment horizontal="center" vertical="center"/>
    </xf>
    <xf numFmtId="0" fontId="19" fillId="2" borderId="66" xfId="0" applyFont="1" applyFill="1" applyBorder="1" applyAlignment="1" applyProtection="1">
      <alignment horizontal="center" vertical="center"/>
    </xf>
    <xf numFmtId="0" fontId="35" fillId="0" borderId="0" xfId="0" applyFont="1" applyFill="1" applyBorder="1" applyAlignment="1" applyProtection="1">
      <alignment horizontal="center" vertical="center" wrapText="1"/>
    </xf>
    <xf numFmtId="0" fontId="19" fillId="2" borderId="58" xfId="0" applyFont="1" applyFill="1" applyBorder="1" applyAlignment="1" applyProtection="1">
      <alignment horizontal="center" vertical="center" wrapText="1"/>
    </xf>
    <xf numFmtId="0" fontId="4" fillId="21" borderId="0" xfId="0" applyFont="1" applyFill="1" applyProtection="1"/>
    <xf numFmtId="0" fontId="4" fillId="5" borderId="0" xfId="0" applyFont="1" applyFill="1" applyProtection="1"/>
    <xf numFmtId="49" fontId="4" fillId="5" borderId="33" xfId="0" applyNumberFormat="1" applyFont="1" applyFill="1" applyBorder="1" applyProtection="1"/>
    <xf numFmtId="0" fontId="4" fillId="5" borderId="33" xfId="0" applyFont="1" applyFill="1" applyBorder="1" applyProtection="1"/>
    <xf numFmtId="0" fontId="50" fillId="2" borderId="0" xfId="0" applyFont="1" applyFill="1" applyProtection="1"/>
    <xf numFmtId="0" fontId="47" fillId="2" borderId="0" xfId="0" applyFont="1" applyFill="1" applyProtection="1"/>
    <xf numFmtId="0" fontId="18" fillId="20" borderId="4" xfId="0" applyFont="1" applyFill="1" applyBorder="1" applyAlignment="1" applyProtection="1">
      <alignment horizontal="center"/>
    </xf>
    <xf numFmtId="0" fontId="18" fillId="20" borderId="5" xfId="0" applyFont="1" applyFill="1" applyBorder="1" applyAlignment="1" applyProtection="1">
      <alignment horizontal="center"/>
    </xf>
    <xf numFmtId="0" fontId="18" fillId="20" borderId="6" xfId="0" applyFont="1" applyFill="1" applyBorder="1" applyAlignment="1" applyProtection="1">
      <alignment horizontal="center"/>
    </xf>
    <xf numFmtId="0" fontId="18" fillId="20" borderId="22" xfId="0" applyFont="1" applyFill="1" applyBorder="1" applyAlignment="1" applyProtection="1">
      <alignment horizontal="center" vertical="center" wrapText="1"/>
    </xf>
    <xf numFmtId="0" fontId="18" fillId="20" borderId="1" xfId="0" applyFont="1" applyFill="1" applyBorder="1" applyAlignment="1" applyProtection="1">
      <alignment vertical="center" wrapText="1"/>
    </xf>
    <xf numFmtId="0" fontId="18" fillId="20" borderId="23" xfId="0" applyFont="1" applyFill="1" applyBorder="1" applyAlignment="1" applyProtection="1">
      <alignment horizontal="center" vertical="center" wrapText="1"/>
    </xf>
    <xf numFmtId="0" fontId="0" fillId="5" borderId="0" xfId="0" applyFill="1" applyAlignment="1" applyProtection="1"/>
    <xf numFmtId="0" fontId="51" fillId="2" borderId="0" xfId="0" applyFont="1" applyFill="1" applyAlignment="1" applyProtection="1">
      <alignment vertical="center"/>
    </xf>
    <xf numFmtId="0" fontId="46" fillId="0" borderId="0" xfId="0" applyFont="1" applyAlignment="1" applyProtection="1">
      <alignment vertical="center"/>
    </xf>
    <xf numFmtId="0" fontId="50" fillId="0" borderId="42" xfId="0" applyFont="1" applyBorder="1" applyAlignment="1" applyProtection="1">
      <alignment vertical="center"/>
    </xf>
    <xf numFmtId="0" fontId="46" fillId="2" borderId="0" xfId="0" applyFont="1" applyFill="1" applyAlignment="1" applyProtection="1">
      <alignment vertical="center"/>
    </xf>
    <xf numFmtId="0" fontId="19" fillId="9" borderId="29" xfId="0" applyFont="1" applyFill="1" applyBorder="1" applyAlignment="1" applyProtection="1">
      <alignment horizontal="center" vertical="center" wrapText="1"/>
    </xf>
    <xf numFmtId="0" fontId="16" fillId="2" borderId="90" xfId="0" applyFont="1" applyFill="1" applyBorder="1" applyAlignment="1" applyProtection="1">
      <alignment horizontal="left" vertical="center" wrapText="1" indent="1"/>
    </xf>
    <xf numFmtId="165" fontId="16" fillId="2" borderId="90" xfId="0" applyNumberFormat="1" applyFont="1" applyFill="1" applyBorder="1" applyAlignment="1" applyProtection="1">
      <alignment horizontal="center" vertical="center" wrapText="1"/>
    </xf>
    <xf numFmtId="2" fontId="26" fillId="2" borderId="90" xfId="0" applyNumberFormat="1" applyFont="1" applyFill="1" applyBorder="1" applyAlignment="1" applyProtection="1">
      <alignment horizontal="center" vertical="center" wrapText="1"/>
    </xf>
    <xf numFmtId="165" fontId="43" fillId="11" borderId="90" xfId="0" applyNumberFormat="1" applyFont="1" applyFill="1" applyBorder="1" applyAlignment="1" applyProtection="1">
      <alignment horizontal="center" vertical="center" wrapText="1"/>
    </xf>
    <xf numFmtId="0" fontId="16" fillId="2" borderId="90" xfId="0" applyFont="1" applyFill="1" applyBorder="1" applyAlignment="1" applyProtection="1">
      <alignment horizontal="center" vertical="center" wrapText="1"/>
    </xf>
    <xf numFmtId="0" fontId="19" fillId="20" borderId="91" xfId="0" applyFont="1" applyFill="1" applyBorder="1" applyAlignment="1" applyProtection="1">
      <alignment horizontal="center" vertical="center" wrapText="1"/>
    </xf>
    <xf numFmtId="0" fontId="16" fillId="2" borderId="92" xfId="0" applyFont="1" applyFill="1" applyBorder="1" applyAlignment="1" applyProtection="1">
      <alignment horizontal="left" vertical="center" wrapText="1" indent="1"/>
    </xf>
    <xf numFmtId="165" fontId="16" fillId="2" borderId="92" xfId="0" applyNumberFormat="1" applyFont="1" applyFill="1" applyBorder="1" applyAlignment="1" applyProtection="1">
      <alignment horizontal="center" vertical="center" wrapText="1"/>
    </xf>
    <xf numFmtId="2" fontId="26" fillId="2" borderId="92" xfId="0" applyNumberFormat="1" applyFont="1" applyFill="1" applyBorder="1" applyAlignment="1" applyProtection="1">
      <alignment horizontal="center" vertical="center" wrapText="1"/>
    </xf>
    <xf numFmtId="165" fontId="43" fillId="11" borderId="92" xfId="0" applyNumberFormat="1" applyFont="1" applyFill="1" applyBorder="1" applyAlignment="1" applyProtection="1">
      <alignment horizontal="center" vertical="center" wrapText="1"/>
    </xf>
    <xf numFmtId="0" fontId="16" fillId="2" borderId="92" xfId="0" applyFont="1" applyFill="1" applyBorder="1" applyAlignment="1" applyProtection="1">
      <alignment horizontal="center" vertical="center" wrapText="1"/>
    </xf>
    <xf numFmtId="0" fontId="19" fillId="20" borderId="93" xfId="0" applyFont="1" applyFill="1" applyBorder="1" applyAlignment="1" applyProtection="1">
      <alignment horizontal="center" vertical="center" wrapText="1"/>
    </xf>
    <xf numFmtId="0" fontId="44" fillId="2" borderId="94" xfId="0" applyFont="1" applyFill="1" applyBorder="1" applyAlignment="1" applyProtection="1">
      <alignment horizontal="center" vertical="center" wrapText="1"/>
    </xf>
    <xf numFmtId="0" fontId="44" fillId="2" borderId="95" xfId="0" applyFont="1" applyFill="1" applyBorder="1" applyAlignment="1" applyProtection="1">
      <alignment horizontal="center" vertical="center" wrapText="1"/>
    </xf>
    <xf numFmtId="0" fontId="19" fillId="20" borderId="96"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40" fillId="9" borderId="90" xfId="0" applyFont="1" applyFill="1" applyBorder="1" applyAlignment="1" applyProtection="1">
      <alignment horizontal="left" vertical="center" indent="1"/>
    </xf>
    <xf numFmtId="0" fontId="19" fillId="20" borderId="91" xfId="0" applyFont="1" applyFill="1" applyBorder="1" applyAlignment="1" applyProtection="1">
      <alignment horizontal="left" vertical="center" indent="1"/>
    </xf>
    <xf numFmtId="0" fontId="40" fillId="9" borderId="92" xfId="0" applyFont="1" applyFill="1" applyBorder="1" applyAlignment="1" applyProtection="1">
      <alignment horizontal="left" vertical="center" indent="1"/>
    </xf>
    <xf numFmtId="0" fontId="19" fillId="20" borderId="93" xfId="0" applyFont="1" applyFill="1" applyBorder="1" applyAlignment="1" applyProtection="1">
      <alignment horizontal="left" vertical="center" indent="1"/>
    </xf>
    <xf numFmtId="0" fontId="40" fillId="9" borderId="94" xfId="0" applyFont="1" applyFill="1" applyBorder="1" applyAlignment="1" applyProtection="1">
      <alignment horizontal="center" vertical="center" indent="1"/>
    </xf>
    <xf numFmtId="0" fontId="40" fillId="9" borderId="95" xfId="0" applyFont="1" applyFill="1" applyBorder="1" applyAlignment="1" applyProtection="1">
      <alignment horizontal="center" vertical="center" indent="1"/>
    </xf>
    <xf numFmtId="0" fontId="44" fillId="0" borderId="0" xfId="0" applyFont="1" applyFill="1" applyBorder="1" applyAlignment="1" applyProtection="1">
      <alignment horizontal="center"/>
    </xf>
    <xf numFmtId="0" fontId="19" fillId="20" borderId="96" xfId="0" applyFont="1" applyFill="1" applyBorder="1" applyAlignment="1" applyProtection="1">
      <alignment horizontal="left" vertical="center" indent="1"/>
    </xf>
    <xf numFmtId="165" fontId="40" fillId="9" borderId="97" xfId="0" applyNumberFormat="1" applyFont="1" applyFill="1" applyBorder="1" applyAlignment="1" applyProtection="1">
      <alignment horizontal="center" vertical="center" indent="1"/>
    </xf>
    <xf numFmtId="165" fontId="40" fillId="9" borderId="98" xfId="0" applyNumberFormat="1" applyFont="1" applyFill="1" applyBorder="1" applyAlignment="1" applyProtection="1">
      <alignment horizontal="center" vertical="center" indent="1"/>
    </xf>
    <xf numFmtId="0" fontId="52" fillId="21" borderId="28" xfId="1" applyFont="1" applyFill="1" applyBorder="1" applyAlignment="1" applyProtection="1">
      <alignment horizontal="center" vertical="center" wrapText="1"/>
    </xf>
    <xf numFmtId="0" fontId="5" fillId="2" borderId="7" xfId="0" applyFont="1" applyFill="1" applyBorder="1" applyAlignment="1" applyProtection="1">
      <alignment horizontal="left" vertical="top" wrapText="1"/>
    </xf>
    <xf numFmtId="0" fontId="3" fillId="2" borderId="8" xfId="0" applyFont="1" applyFill="1" applyBorder="1" applyAlignment="1" applyProtection="1">
      <alignment horizontal="left" vertical="top" wrapText="1"/>
    </xf>
    <xf numFmtId="0" fontId="3" fillId="2" borderId="9" xfId="0" applyFont="1" applyFill="1" applyBorder="1" applyAlignment="1" applyProtection="1">
      <alignment horizontal="left" vertical="top" wrapText="1"/>
    </xf>
    <xf numFmtId="0" fontId="0" fillId="2" borderId="0" xfId="0" applyFill="1"/>
    <xf numFmtId="0" fontId="54" fillId="2" borderId="0" xfId="0" applyFont="1" applyFill="1"/>
    <xf numFmtId="0" fontId="59" fillId="11" borderId="99" xfId="0" applyFont="1" applyFill="1" applyBorder="1" applyAlignment="1">
      <alignment horizontal="left" vertical="center"/>
    </xf>
    <xf numFmtId="0" fontId="12" fillId="5" borderId="0" xfId="0" applyFont="1" applyFill="1" applyAlignment="1" applyProtection="1">
      <alignment horizontal="center" vertical="center"/>
    </xf>
    <xf numFmtId="0" fontId="18" fillId="20" borderId="1" xfId="0" applyFont="1" applyFill="1" applyBorder="1" applyAlignment="1" applyProtection="1">
      <alignment horizontal="center" vertical="center" wrapText="1"/>
    </xf>
    <xf numFmtId="0" fontId="18" fillId="20" borderId="23" xfId="0" applyFont="1" applyFill="1" applyBorder="1" applyAlignment="1" applyProtection="1">
      <alignment horizontal="center" vertical="center" wrapText="1"/>
    </xf>
    <xf numFmtId="0" fontId="18" fillId="20" borderId="21" xfId="0" applyFont="1" applyFill="1" applyBorder="1" applyAlignment="1" applyProtection="1">
      <alignment horizontal="center" vertical="center" wrapText="1"/>
    </xf>
    <xf numFmtId="0" fontId="11" fillId="2" borderId="1" xfId="0" applyFont="1" applyFill="1" applyBorder="1" applyAlignment="1" applyProtection="1">
      <alignment vertical="center" wrapText="1"/>
    </xf>
    <xf numFmtId="0" fontId="55" fillId="2" borderId="0" xfId="0" applyFont="1" applyFill="1" applyAlignment="1" applyProtection="1">
      <alignment horizontal="center"/>
    </xf>
    <xf numFmtId="0" fontId="56" fillId="2" borderId="0" xfId="0" applyFont="1" applyFill="1" applyProtection="1"/>
    <xf numFmtId="0" fontId="43" fillId="2" borderId="0" xfId="0" applyFont="1" applyFill="1" applyAlignment="1" applyProtection="1">
      <alignment horizontal="center"/>
    </xf>
    <xf numFmtId="0" fontId="57" fillId="2" borderId="0" xfId="0" applyFont="1" applyFill="1" applyProtection="1"/>
    <xf numFmtId="0" fontId="43" fillId="2" borderId="0" xfId="0" applyFont="1" applyFill="1" applyBorder="1" applyAlignment="1" applyProtection="1">
      <alignment horizontal="center"/>
    </xf>
    <xf numFmtId="0" fontId="57" fillId="2" borderId="0" xfId="0" applyFont="1" applyFill="1" applyBorder="1" applyProtection="1"/>
    <xf numFmtId="0" fontId="58" fillId="2" borderId="0" xfId="0" applyFont="1" applyFill="1" applyBorder="1" applyAlignment="1" applyProtection="1">
      <alignment horizontal="center"/>
    </xf>
    <xf numFmtId="0" fontId="10" fillId="5" borderId="0" xfId="0" applyFont="1" applyFill="1" applyProtection="1"/>
    <xf numFmtId="0" fontId="13" fillId="2" borderId="0" xfId="0" applyFont="1" applyFill="1" applyBorder="1" applyAlignment="1" applyProtection="1">
      <alignment vertical="top" wrapText="1"/>
    </xf>
    <xf numFmtId="0" fontId="10" fillId="5" borderId="17" xfId="0" applyFont="1" applyFill="1" applyBorder="1" applyProtection="1"/>
    <xf numFmtId="0" fontId="11" fillId="2" borderId="2" xfId="0" applyFont="1" applyFill="1" applyBorder="1" applyAlignment="1" applyProtection="1">
      <alignment vertical="center" wrapText="1"/>
    </xf>
    <xf numFmtId="0" fontId="11" fillId="2" borderId="3" xfId="0" applyFont="1" applyFill="1" applyBorder="1" applyAlignment="1" applyProtection="1">
      <alignment vertical="center" wrapText="1"/>
    </xf>
    <xf numFmtId="0" fontId="44" fillId="10" borderId="20" xfId="0" applyFont="1" applyFill="1" applyBorder="1" applyAlignment="1" applyProtection="1">
      <alignment horizontal="center" vertical="center" wrapText="1"/>
    </xf>
    <xf numFmtId="0" fontId="17" fillId="2" borderId="0" xfId="0" applyFont="1" applyFill="1" applyBorder="1" applyAlignment="1" applyProtection="1">
      <alignment horizontal="center"/>
    </xf>
    <xf numFmtId="0" fontId="1" fillId="2" borderId="0" xfId="0" applyFont="1" applyFill="1" applyBorder="1" applyAlignment="1" applyProtection="1">
      <alignment horizontal="center"/>
    </xf>
    <xf numFmtId="0" fontId="29" fillId="11" borderId="2" xfId="0" applyFont="1" applyFill="1" applyBorder="1" applyAlignment="1" applyProtection="1">
      <alignment horizontal="center" vertical="center" wrapText="1"/>
    </xf>
    <xf numFmtId="0" fontId="45" fillId="2" borderId="0" xfId="0" applyFont="1" applyFill="1" applyAlignment="1" applyProtection="1">
      <alignment wrapText="1"/>
    </xf>
    <xf numFmtId="0" fontId="0" fillId="2" borderId="0" xfId="0" applyFill="1" applyProtection="1"/>
    <xf numFmtId="0" fontId="18" fillId="4" borderId="2" xfId="0" applyFont="1" applyFill="1" applyBorder="1" applyAlignment="1" applyProtection="1">
      <alignment horizontal="center" vertical="center" wrapText="1"/>
    </xf>
    <xf numFmtId="0" fontId="30" fillId="9" borderId="2" xfId="0" applyFont="1" applyFill="1" applyBorder="1" applyAlignment="1" applyProtection="1">
      <alignment horizontal="center" vertical="center" wrapText="1"/>
    </xf>
    <xf numFmtId="0" fontId="18" fillId="8" borderId="2" xfId="0" applyFont="1" applyFill="1" applyBorder="1" applyAlignment="1" applyProtection="1">
      <alignment horizontal="center" vertical="center" wrapText="1"/>
    </xf>
    <xf numFmtId="0" fontId="33" fillId="18" borderId="2" xfId="0" applyFont="1" applyFill="1" applyBorder="1" applyAlignment="1" applyProtection="1">
      <alignment horizontal="center" vertical="center" wrapText="1"/>
    </xf>
    <xf numFmtId="0" fontId="4" fillId="22" borderId="2" xfId="0" applyFont="1" applyFill="1" applyBorder="1" applyAlignment="1" applyProtection="1">
      <alignment horizontal="center" vertical="center" wrapText="1"/>
    </xf>
    <xf numFmtId="0" fontId="34" fillId="2" borderId="2" xfId="0" applyFont="1" applyFill="1" applyBorder="1" applyAlignment="1" applyProtection="1">
      <alignment horizontal="center" vertical="center" wrapText="1"/>
    </xf>
    <xf numFmtId="0" fontId="35" fillId="9" borderId="89" xfId="0" applyFont="1" applyFill="1" applyBorder="1" applyAlignment="1" applyProtection="1">
      <alignment vertical="center" wrapText="1" indent="1"/>
    </xf>
    <xf numFmtId="0" fontId="35" fillId="9" borderId="0" xfId="0" applyFont="1" applyFill="1" applyBorder="1" applyAlignment="1" applyProtection="1">
      <alignment vertical="center" wrapText="1" indent="1"/>
    </xf>
    <xf numFmtId="0" fontId="14" fillId="2" borderId="0" xfId="0" applyFont="1" applyFill="1" applyBorder="1" applyAlignment="1" applyProtection="1">
      <alignment vertical="center" wrapText="1"/>
    </xf>
    <xf numFmtId="0" fontId="18" fillId="2" borderId="0" xfId="0" applyFont="1" applyFill="1" applyBorder="1" applyAlignment="1" applyProtection="1">
      <alignment vertical="center" wrapText="1"/>
    </xf>
    <xf numFmtId="0" fontId="42" fillId="11" borderId="88" xfId="0" applyFont="1" applyFill="1" applyBorder="1"/>
    <xf numFmtId="0" fontId="42" fillId="11" borderId="0" xfId="0" applyFont="1" applyFill="1" applyBorder="1"/>
    <xf numFmtId="0" fontId="39" fillId="2" borderId="2" xfId="0" applyFont="1" applyFill="1" applyBorder="1" applyAlignment="1">
      <alignment vertical="center" wrapText="1"/>
    </xf>
    <xf numFmtId="0" fontId="60" fillId="11" borderId="100" xfId="0" applyFont="1" applyFill="1" applyBorder="1" applyAlignment="1">
      <alignment horizontal="left" vertical="center" wrapText="1"/>
    </xf>
    <xf numFmtId="0" fontId="60" fillId="11" borderId="101" xfId="0" applyFont="1" applyFill="1" applyBorder="1" applyAlignment="1">
      <alignment horizontal="left" vertical="center" wrapText="1"/>
    </xf>
    <xf numFmtId="0" fontId="11" fillId="2" borderId="78" xfId="0" applyFont="1" applyFill="1" applyBorder="1" applyAlignment="1" applyProtection="1">
      <alignment vertical="center" wrapText="1"/>
    </xf>
    <xf numFmtId="0" fontId="31" fillId="14" borderId="2" xfId="0" applyFont="1" applyFill="1" applyBorder="1" applyAlignment="1" applyProtection="1">
      <alignment horizontal="center" vertical="center" wrapText="1"/>
    </xf>
    <xf numFmtId="0" fontId="32" fillId="17" borderId="2" xfId="0" applyFont="1" applyFill="1" applyBorder="1" applyAlignment="1" applyProtection="1">
      <alignment horizontal="center" vertical="center" wrapText="1"/>
    </xf>
    <xf numFmtId="0" fontId="4" fillId="5" borderId="26" xfId="0" applyFont="1" applyFill="1" applyBorder="1" applyAlignment="1" applyProtection="1">
      <alignment horizontal="left" vertical="center"/>
    </xf>
    <xf numFmtId="0" fontId="4" fillId="21" borderId="26" xfId="0" applyFont="1" applyFill="1" applyBorder="1" applyAlignment="1" applyProtection="1">
      <alignment horizontal="left" vertical="center"/>
    </xf>
    <xf numFmtId="0" fontId="7" fillId="5" borderId="26" xfId="0" applyFont="1" applyFill="1" applyBorder="1" applyAlignment="1" applyProtection="1">
      <alignment horizontal="left" vertical="center" wrapText="1" indent="1"/>
    </xf>
    <xf numFmtId="0" fontId="7" fillId="21" borderId="26" xfId="0" applyFont="1" applyFill="1" applyBorder="1" applyAlignment="1" applyProtection="1">
      <alignment horizontal="left" vertical="center" wrapText="1" indent="1"/>
    </xf>
    <xf numFmtId="0" fontId="19" fillId="3" borderId="26" xfId="0" applyFont="1" applyFill="1" applyBorder="1" applyAlignment="1" applyProtection="1">
      <alignment horizontal="left" vertical="center" wrapText="1" indent="1"/>
    </xf>
    <xf numFmtId="0" fontId="7" fillId="5" borderId="17" xfId="0" applyFont="1" applyFill="1" applyBorder="1" applyAlignment="1" applyProtection="1">
      <alignment horizontal="left" vertical="center" wrapText="1" indent="1"/>
    </xf>
    <xf numFmtId="0" fontId="4" fillId="5" borderId="70" xfId="0" applyFont="1" applyFill="1" applyBorder="1" applyAlignment="1" applyProtection="1">
      <alignment horizontal="left" vertical="center" indent="1"/>
    </xf>
    <xf numFmtId="0" fontId="0" fillId="0" borderId="68" xfId="0" applyBorder="1" applyProtection="1"/>
    <xf numFmtId="0" fontId="0" fillId="0" borderId="72" xfId="0" applyBorder="1" applyProtection="1"/>
    <xf numFmtId="0" fontId="19" fillId="4" borderId="26" xfId="0" applyFont="1" applyFill="1" applyBorder="1" applyAlignment="1" applyProtection="1">
      <alignment horizontal="left" vertical="center" wrapText="1" indent="1"/>
    </xf>
    <xf numFmtId="0" fontId="19" fillId="9" borderId="43" xfId="0" applyFont="1" applyFill="1" applyBorder="1" applyAlignment="1" applyProtection="1">
      <alignment vertical="center" wrapText="1" indent="1"/>
    </xf>
    <xf numFmtId="0" fontId="21" fillId="19" borderId="43" xfId="0" applyFont="1" applyFill="1" applyBorder="1" applyAlignment="1" applyProtection="1">
      <alignment horizontal="center" vertical="center" wrapText="1"/>
    </xf>
    <xf numFmtId="0" fontId="7" fillId="5" borderId="0" xfId="0" applyFont="1" applyFill="1" applyAlignment="1" applyProtection="1">
      <alignment horizontal="left" vertical="center" wrapText="1"/>
    </xf>
    <xf numFmtId="0" fontId="19" fillId="9" borderId="26" xfId="0" applyFont="1" applyFill="1" applyBorder="1" applyAlignment="1" applyProtection="1">
      <alignment vertical="center" wrapText="1" indent="1"/>
    </xf>
    <xf numFmtId="0" fontId="21" fillId="19" borderId="26" xfId="0" applyFont="1" applyFill="1" applyBorder="1" applyAlignment="1" applyProtection="1">
      <alignment horizontal="center" vertical="center" wrapText="1"/>
    </xf>
    <xf numFmtId="0" fontId="35" fillId="9" borderId="63" xfId="0" applyFont="1" applyFill="1" applyBorder="1" applyAlignment="1" applyProtection="1">
      <alignment vertical="center" wrapText="1" indent="1"/>
    </xf>
    <xf numFmtId="0" fontId="7" fillId="5" borderId="64" xfId="0" applyFont="1" applyFill="1" applyBorder="1" applyAlignment="1" applyProtection="1">
      <alignment horizontal="left" vertical="center" wrapText="1" indent="1"/>
    </xf>
    <xf numFmtId="0" fontId="7" fillId="5" borderId="51" xfId="0" applyFont="1" applyFill="1" applyBorder="1" applyAlignment="1" applyProtection="1">
      <alignment horizontal="left" vertical="center" wrapText="1" indent="1"/>
    </xf>
    <xf numFmtId="0" fontId="7" fillId="5" borderId="52" xfId="0" applyFont="1" applyFill="1" applyBorder="1" applyAlignment="1" applyProtection="1">
      <alignment horizontal="left" vertical="center" wrapText="1" indent="1"/>
    </xf>
    <xf numFmtId="0" fontId="7" fillId="5" borderId="50" xfId="0" applyFont="1" applyFill="1" applyBorder="1" applyAlignment="1" applyProtection="1">
      <alignment horizontal="left" vertical="center" wrapText="1" indent="1"/>
    </xf>
    <xf numFmtId="0" fontId="7" fillId="5" borderId="60" xfId="0" applyFont="1" applyFill="1" applyBorder="1" applyAlignment="1" applyProtection="1">
      <alignment horizontal="left" vertical="center" wrapText="1" indent="1"/>
    </xf>
    <xf numFmtId="0" fontId="35" fillId="11" borderId="67" xfId="0" applyFont="1" applyFill="1" applyBorder="1" applyAlignment="1" applyProtection="1">
      <alignment horizontal="left" vertical="center" wrapText="1" indent="1"/>
    </xf>
    <xf numFmtId="0" fontId="35" fillId="11" borderId="65" xfId="0" applyFont="1" applyFill="1" applyBorder="1" applyAlignment="1" applyProtection="1">
      <alignment horizontal="left" vertical="center" wrapText="1" indent="1"/>
    </xf>
    <xf numFmtId="0" fontId="35" fillId="11" borderId="63" xfId="0" applyFont="1" applyFill="1" applyBorder="1" applyAlignment="1" applyProtection="1">
      <alignment horizontal="left" vertical="center" wrapText="1" indent="1"/>
    </xf>
    <xf numFmtId="0" fontId="35" fillId="11" borderId="0" xfId="0" applyFont="1" applyFill="1" applyBorder="1" applyAlignment="1" applyProtection="1">
      <alignment horizontal="left" vertical="center" wrapText="1" indent="1"/>
    </xf>
    <xf numFmtId="168" fontId="21" fillId="19" borderId="43" xfId="0" applyNumberFormat="1" applyFont="1" applyFill="1" applyBorder="1" applyAlignment="1" applyProtection="1">
      <alignment horizontal="center" vertical="center" wrapText="1"/>
    </xf>
    <xf numFmtId="0" fontId="21" fillId="19" borderId="44" xfId="0" applyFont="1" applyFill="1" applyBorder="1" applyAlignment="1" applyProtection="1">
      <alignment horizontal="center" vertical="center" wrapText="1"/>
    </xf>
    <xf numFmtId="0" fontId="19" fillId="9" borderId="45" xfId="0" applyFont="1" applyFill="1" applyBorder="1" applyAlignment="1" applyProtection="1">
      <alignment vertical="center" wrapText="1" indent="1"/>
    </xf>
    <xf numFmtId="49" fontId="21" fillId="19" borderId="45" xfId="0" applyNumberFormat="1" applyFont="1" applyFill="1" applyBorder="1" applyAlignment="1" applyProtection="1">
      <alignment horizontal="center" vertical="center" wrapText="1"/>
    </xf>
    <xf numFmtId="0" fontId="21" fillId="19" borderId="46" xfId="0" applyFont="1" applyFill="1" applyBorder="1" applyAlignment="1" applyProtection="1">
      <alignment horizontal="center" vertical="center" wrapText="1"/>
    </xf>
    <xf numFmtId="0" fontId="44" fillId="11" borderId="70" xfId="0" applyFont="1" applyFill="1" applyBorder="1" applyAlignment="1" applyProtection="1">
      <alignment horizontal="center" vertical="center" wrapText="1"/>
    </xf>
    <xf numFmtId="0" fontId="44" fillId="9" borderId="68" xfId="0" applyFont="1" applyFill="1" applyBorder="1" applyAlignment="1" applyProtection="1">
      <alignment horizontal="center" vertical="center" wrapText="1"/>
    </xf>
    <xf numFmtId="0" fontId="44" fillId="9" borderId="70" xfId="0" applyFont="1" applyFill="1" applyBorder="1" applyAlignment="1" applyProtection="1">
      <alignment horizontal="center" vertical="center" wrapText="1"/>
    </xf>
    <xf numFmtId="0" fontId="44" fillId="9" borderId="72" xfId="0" applyFont="1" applyFill="1" applyBorder="1" applyAlignment="1" applyProtection="1">
      <alignment horizontal="center" vertical="center" wrapText="1"/>
    </xf>
    <xf numFmtId="0" fontId="7" fillId="21" borderId="0" xfId="0" applyFont="1" applyFill="1" applyBorder="1" applyAlignment="1" applyProtection="1">
      <alignment horizontal="center" vertical="center"/>
    </xf>
    <xf numFmtId="0" fontId="7" fillId="6" borderId="0" xfId="0" applyFont="1" applyFill="1" applyBorder="1" applyAlignment="1" applyProtection="1">
      <alignment horizontal="center" vertical="center"/>
    </xf>
    <xf numFmtId="0" fontId="19" fillId="3" borderId="0" xfId="0" applyFont="1" applyFill="1" applyBorder="1" applyAlignment="1" applyProtection="1">
      <alignment horizontal="center" vertical="center"/>
    </xf>
    <xf numFmtId="0" fontId="53" fillId="5" borderId="27" xfId="0" applyFont="1" applyFill="1" applyBorder="1" applyAlignment="1" applyProtection="1">
      <alignment horizontal="center" vertical="center" wrapText="1"/>
    </xf>
    <xf numFmtId="0" fontId="53" fillId="5" borderId="77" xfId="0" applyFont="1" applyFill="1" applyBorder="1" applyAlignment="1" applyProtection="1">
      <alignment horizontal="center" vertical="center" wrapText="1"/>
    </xf>
    <xf numFmtId="165" fontId="37" fillId="11" borderId="71" xfId="0" applyNumberFormat="1" applyFont="1" applyFill="1" applyBorder="1" applyAlignment="1" applyProtection="1">
      <alignment horizontal="center" vertical="center"/>
    </xf>
    <xf numFmtId="0" fontId="49" fillId="2" borderId="69" xfId="0" applyFont="1" applyFill="1" applyBorder="1" applyAlignment="1" applyProtection="1">
      <alignment horizontal="center" vertical="center"/>
    </xf>
    <xf numFmtId="0" fontId="49" fillId="2" borderId="71" xfId="0" applyFont="1" applyFill="1" applyBorder="1" applyAlignment="1" applyProtection="1">
      <alignment horizontal="center" vertical="center"/>
    </xf>
    <xf numFmtId="0" fontId="49" fillId="2" borderId="73" xfId="0" applyFont="1" applyFill="1" applyBorder="1" applyAlignment="1" applyProtection="1">
      <alignment horizontal="center" vertical="center"/>
    </xf>
    <xf numFmtId="0" fontId="4" fillId="5" borderId="0" xfId="0" applyFont="1" applyFill="1" applyAlignment="1" applyProtection="1">
      <alignment horizontal="left" vertical="center" indent="1"/>
    </xf>
    <xf numFmtId="0" fontId="38" fillId="9" borderId="89" xfId="0" applyFont="1" applyFill="1" applyBorder="1" applyAlignment="1" applyProtection="1">
      <alignment vertical="center" wrapText="1" indent="1"/>
    </xf>
    <xf numFmtId="0" fontId="38" fillId="9" borderId="0" xfId="0" applyFont="1" applyFill="1" applyBorder="1" applyAlignment="1" applyProtection="1">
      <alignment vertical="center" wrapText="1" indent="1"/>
    </xf>
    <xf numFmtId="1" fontId="49" fillId="2" borderId="62" xfId="0" applyNumberFormat="1"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49" fillId="2" borderId="62" xfId="0" applyFont="1" applyFill="1" applyBorder="1" applyAlignment="1" applyProtection="1">
      <alignment horizontal="center" vertical="center"/>
    </xf>
    <xf numFmtId="0" fontId="49" fillId="2" borderId="74" xfId="0" applyFont="1" applyFill="1" applyBorder="1" applyAlignment="1" applyProtection="1">
      <alignment horizontal="center" vertical="center"/>
    </xf>
    <xf numFmtId="0" fontId="4" fillId="5" borderId="0" xfId="0" applyFont="1" applyFill="1" applyAlignment="1" applyProtection="1">
      <alignment indent="1"/>
    </xf>
    <xf numFmtId="0" fontId="21" fillId="9" borderId="48" xfId="0" applyFont="1" applyFill="1" applyBorder="1" applyAlignment="1" applyProtection="1">
      <alignment vertical="center" wrapText="1" indent="1"/>
    </xf>
    <xf numFmtId="0" fontId="21" fillId="9" borderId="49" xfId="0" applyFont="1" applyFill="1" applyBorder="1" applyAlignment="1" applyProtection="1">
      <alignment vertical="center" wrapText="1" indent="1"/>
    </xf>
    <xf numFmtId="0" fontId="15" fillId="6" borderId="0" xfId="0" applyFont="1" applyFill="1" applyAlignment="1" applyProtection="1">
      <alignment horizontal="center"/>
    </xf>
    <xf numFmtId="0" fontId="4" fillId="7" borderId="0" xfId="0" applyFont="1" applyFill="1" applyProtection="1"/>
    <xf numFmtId="0" fontId="21" fillId="9" borderId="47" xfId="0" applyFont="1" applyFill="1" applyBorder="1" applyAlignment="1" applyProtection="1">
      <alignment vertical="center" wrapText="1" indent="1"/>
    </xf>
  </cellXfs>
  <cellStyles count="2">
    <cellStyle name="Hipervínculo" xfId="1" builtinId="8"/>
    <cellStyle name="Normal" xfId="0" builtinId="0"/>
  </cellStyles>
  <dxfs count="44">
    <dxf>
      <font>
        <color rgb="FF9C1B14"/>
      </font>
      <fill>
        <patternFill patternType="solid">
          <fgColor indexed="64"/>
          <bgColor rgb="FFFDECEA"/>
        </patternFill>
      </fill>
    </dxf>
    <dxf>
      <font>
        <b/>
        <i val="0"/>
        <color rgb="FF0E312D"/>
      </font>
      <fill>
        <patternFill patternType="solid">
          <fgColor indexed="64"/>
          <bgColor rgb="FFFFFDED"/>
        </patternFill>
      </fill>
    </dxf>
    <dxf>
      <fill>
        <patternFill patternType="solid">
          <fgColor indexed="64"/>
          <bgColor rgb="FFF1F8F4"/>
        </patternFill>
      </fill>
    </dxf>
    <dxf>
      <fill>
        <patternFill patternType="solid">
          <fgColor indexed="64"/>
          <bgColor rgb="FFF1F8F4"/>
        </patternFill>
      </fill>
    </dxf>
    <dxf>
      <font>
        <color rgb="FF7F6000"/>
      </font>
      <fill>
        <patternFill patternType="solid">
          <fgColor indexed="64"/>
          <bgColor rgb="FFFFF2CC"/>
        </patternFill>
      </fill>
    </dxf>
    <dxf>
      <font>
        <b/>
        <i val="0"/>
        <color rgb="FF375623"/>
      </font>
      <fill>
        <patternFill patternType="solid">
          <fgColor indexed="64"/>
          <bgColor rgb="FFE2EFDA"/>
        </patternFill>
      </fill>
    </dxf>
    <dxf>
      <font>
        <b/>
        <i val="0"/>
        <color rgb="FFFFFFFF"/>
      </font>
      <fill>
        <patternFill patternType="solid">
          <fgColor indexed="64"/>
          <bgColor rgb="FF7A1B4B"/>
        </patternFill>
      </fill>
    </dxf>
    <dxf>
      <font>
        <color rgb="FF7F6000"/>
      </font>
      <fill>
        <patternFill patternType="solid">
          <fgColor indexed="64"/>
          <bgColor rgb="FFFFF2CC"/>
        </patternFill>
      </fill>
    </dxf>
    <dxf>
      <font>
        <b/>
        <i val="0"/>
        <color rgb="FF375623"/>
      </font>
      <fill>
        <patternFill patternType="solid">
          <fgColor indexed="64"/>
          <bgColor rgb="FFE2EFDA"/>
        </patternFill>
      </fill>
    </dxf>
    <dxf>
      <font>
        <b/>
        <i val="0"/>
        <color rgb="FFFFFFFF"/>
      </font>
      <fill>
        <patternFill patternType="solid">
          <fgColor indexed="64"/>
          <bgColor rgb="FF7A1B4B"/>
        </patternFill>
      </fill>
    </dxf>
    <dxf>
      <font>
        <color rgb="FF7F6000"/>
      </font>
      <fill>
        <patternFill patternType="solid">
          <fgColor indexed="64"/>
          <bgColor rgb="FFFFF2CC"/>
        </patternFill>
      </fill>
    </dxf>
    <dxf>
      <font>
        <b/>
        <i val="0"/>
        <color rgb="FF375623"/>
      </font>
      <fill>
        <patternFill patternType="solid">
          <fgColor indexed="64"/>
          <bgColor rgb="FFE2EFDA"/>
        </patternFill>
      </fill>
    </dxf>
    <dxf>
      <font>
        <b/>
        <i val="0"/>
        <color rgb="FFFFFFFF"/>
      </font>
      <fill>
        <patternFill patternType="solid">
          <fgColor indexed="64"/>
          <bgColor rgb="FF7A1B4B"/>
        </patternFill>
      </fill>
    </dxf>
    <dxf>
      <font>
        <color rgb="FF7F6000"/>
      </font>
      <fill>
        <patternFill patternType="solid">
          <fgColor indexed="64"/>
          <bgColor rgb="FFFFF2CC"/>
        </patternFill>
      </fill>
    </dxf>
    <dxf>
      <font>
        <b/>
        <i val="0"/>
        <color rgb="FF375623"/>
      </font>
      <fill>
        <patternFill patternType="solid">
          <fgColor indexed="64"/>
          <bgColor rgb="FFE2EFDA"/>
        </patternFill>
      </fill>
    </dxf>
    <dxf>
      <font>
        <b/>
        <i val="0"/>
        <color rgb="FFFFFFFF"/>
      </font>
      <fill>
        <patternFill patternType="solid">
          <fgColor indexed="64"/>
          <bgColor rgb="FF7A1B4B"/>
        </patternFill>
      </fill>
    </dxf>
    <dxf>
      <font>
        <color rgb="FF7F6000"/>
      </font>
      <fill>
        <patternFill patternType="solid">
          <fgColor indexed="64"/>
          <bgColor rgb="FFFFF2CC"/>
        </patternFill>
      </fill>
    </dxf>
    <dxf>
      <font>
        <b/>
        <i val="0"/>
        <color rgb="FF375623"/>
      </font>
      <fill>
        <patternFill patternType="solid">
          <fgColor indexed="64"/>
          <bgColor rgb="FFE2EFDA"/>
        </patternFill>
      </fill>
    </dxf>
    <dxf>
      <font>
        <b/>
        <i val="0"/>
        <color rgb="FFFFFFFF"/>
      </font>
      <fill>
        <patternFill patternType="solid">
          <fgColor indexed="64"/>
          <bgColor rgb="FF7A1B4B"/>
        </patternFill>
      </fill>
    </dxf>
    <dxf>
      <font>
        <color rgb="FF9C1B14"/>
      </font>
      <fill>
        <patternFill patternType="solid">
          <fgColor indexed="64"/>
          <bgColor rgb="FFFDECEA"/>
        </patternFill>
      </fill>
    </dxf>
    <dxf>
      <font>
        <color rgb="FF7F6000"/>
      </font>
      <fill>
        <patternFill patternType="solid">
          <fgColor indexed="64"/>
          <bgColor rgb="FFFFF2CC"/>
        </patternFill>
      </fill>
    </dxf>
    <dxf>
      <font>
        <color rgb="FF375623"/>
      </font>
      <fill>
        <patternFill patternType="solid">
          <fgColor indexed="64"/>
          <bgColor rgb="FFE2EFDA"/>
        </patternFill>
      </fill>
    </dxf>
    <dxf>
      <font>
        <b val="0"/>
        <i/>
        <color rgb="FF808080"/>
      </font>
      <fill>
        <patternFill patternType="solid">
          <fgColor indexed="64"/>
          <bgColor rgb="FFFFFFFF"/>
        </patternFill>
      </fill>
    </dxf>
    <dxf>
      <font>
        <color rgb="FF9C1B14"/>
      </font>
      <fill>
        <patternFill patternType="solid">
          <fgColor indexed="64"/>
          <bgColor rgb="FFFDECEA"/>
        </patternFill>
      </fill>
    </dxf>
    <dxf>
      <font>
        <color rgb="FF9C1B14"/>
      </font>
      <fill>
        <patternFill patternType="solid">
          <fgColor indexed="64"/>
          <bgColor rgb="FFFDECEA"/>
        </patternFill>
      </fill>
    </dxf>
    <dxf>
      <font>
        <b/>
        <i val="0"/>
        <color rgb="FFFFFFFF"/>
      </font>
      <fill>
        <patternFill patternType="solid">
          <fgColor indexed="64"/>
          <bgColor rgb="FF7A1B4B"/>
        </patternFill>
      </fill>
    </dxf>
    <dxf>
      <font>
        <color rgb="FF9C1B14"/>
      </font>
      <fill>
        <patternFill patternType="solid">
          <fgColor indexed="64"/>
          <bgColor rgb="FFFDECEA"/>
        </patternFill>
      </fill>
    </dxf>
    <dxf>
      <font>
        <b/>
        <i val="0"/>
        <color rgb="FFFFFFFF"/>
      </font>
      <fill>
        <patternFill patternType="solid">
          <fgColor indexed="64"/>
          <bgColor rgb="FF7A1B4B"/>
        </patternFill>
      </fill>
    </dxf>
    <dxf>
      <font>
        <color rgb="FF9C1B14"/>
      </font>
      <fill>
        <patternFill patternType="solid">
          <fgColor indexed="64"/>
          <bgColor rgb="FFFDECEA"/>
        </patternFill>
      </fill>
    </dxf>
    <dxf>
      <font>
        <b/>
        <i val="0"/>
        <color rgb="FFFFFFFF"/>
      </font>
      <fill>
        <patternFill patternType="solid">
          <fgColor indexed="64"/>
          <bgColor rgb="FF7A1B4B"/>
        </patternFill>
      </fill>
    </dxf>
    <dxf>
      <font>
        <b/>
        <i val="0"/>
        <color rgb="FF9C1B14"/>
      </font>
      <fill>
        <patternFill patternType="solid">
          <fgColor indexed="64"/>
          <bgColor rgb="FFF9D6D2"/>
        </patternFill>
      </fill>
    </dxf>
    <dxf>
      <font>
        <b/>
        <i val="0"/>
        <color rgb="FF9C1B14"/>
      </font>
      <fill>
        <patternFill patternType="solid">
          <fgColor indexed="64"/>
          <bgColor rgb="FFF9D6D2"/>
        </patternFill>
      </fill>
    </dxf>
    <dxf>
      <font>
        <color rgb="FF9C1B14"/>
      </font>
      <fill>
        <patternFill patternType="solid">
          <fgColor indexed="64"/>
          <bgColor rgb="FFFDECEA"/>
        </patternFill>
      </fill>
    </dxf>
    <dxf>
      <font>
        <color rgb="FF7F6000"/>
      </font>
      <fill>
        <patternFill patternType="solid">
          <fgColor indexed="64"/>
          <bgColor rgb="FFFFF2CC"/>
        </patternFill>
      </fill>
    </dxf>
    <dxf>
      <font>
        <b/>
        <i val="0"/>
        <color rgb="FF375623"/>
      </font>
      <fill>
        <patternFill patternType="solid">
          <fgColor indexed="64"/>
          <bgColor rgb="FFE2EFDA"/>
        </patternFill>
      </fill>
    </dxf>
    <dxf>
      <font>
        <b/>
        <i val="0"/>
        <color rgb="FFFFFFFF"/>
      </font>
      <fill>
        <patternFill patternType="solid">
          <fgColor indexed="64"/>
          <bgColor rgb="FF7A1B4B"/>
        </patternFill>
      </fill>
    </dxf>
    <dxf>
      <font>
        <b/>
        <i val="0"/>
        <color rgb="FF0E312D"/>
      </font>
      <fill>
        <patternFill patternType="solid">
          <fgColor indexed="64"/>
          <bgColor rgb="FFF0E2D2"/>
        </patternFill>
      </fill>
    </dxf>
    <dxf>
      <font>
        <color rgb="FF0E312D"/>
      </font>
      <fill>
        <patternFill patternType="solid">
          <fgColor indexed="64"/>
          <bgColor rgb="FFF0DCC0"/>
        </patternFill>
      </fill>
    </dxf>
    <dxf>
      <font>
        <b/>
        <i val="0"/>
        <color rgb="FF0E312D"/>
      </font>
      <fill>
        <patternFill patternType="solid">
          <fgColor indexed="64"/>
          <bgColor rgb="FFC3DED5"/>
        </patternFill>
      </fill>
    </dxf>
    <dxf>
      <font>
        <b/>
        <i val="0"/>
        <color rgb="FFFFFFFF"/>
      </font>
      <fill>
        <patternFill patternType="solid">
          <fgColor indexed="64"/>
          <bgColor rgb="FF7A1B4B"/>
        </patternFill>
      </fill>
    </dxf>
    <dxf>
      <font>
        <b/>
        <i val="0"/>
        <color rgb="FFFFFFFF"/>
      </font>
      <fill>
        <patternFill patternType="solid">
          <fgColor indexed="64"/>
          <bgColor rgb="FF7A1B4B"/>
        </patternFill>
      </fill>
    </dxf>
    <dxf>
      <font>
        <b/>
        <i val="0"/>
        <color rgb="FF9C1B14"/>
      </font>
      <fill>
        <patternFill patternType="solid">
          <fgColor indexed="64"/>
          <bgColor rgb="FFFDECEA"/>
        </patternFill>
      </fill>
    </dxf>
    <dxf>
      <font>
        <b/>
        <i val="0"/>
        <color rgb="FF0E312D"/>
      </font>
      <fill>
        <patternFill patternType="solid">
          <fgColor indexed="64"/>
          <bgColor rgb="FFF0DCC0"/>
        </patternFill>
      </fill>
    </dxf>
    <dxf>
      <font>
        <b/>
        <i val="0"/>
        <color rgb="FF0E312D"/>
      </font>
      <fill>
        <patternFill patternType="solid">
          <fgColor indexed="64"/>
          <bgColor rgb="FFC3DED5"/>
        </patternFill>
      </fill>
    </dxf>
  </dxfs>
  <tableStyles count="0" defaultTableStyle="TableStyleMedium2" defaultPivotStyle="PivotStyleLight16"/>
  <colors>
    <mruColors>
      <color rgb="FF0E312D"/>
      <color rgb="FF5F1B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rgbClr val="0E312D"/>
                </a:solidFill>
                <a:latin typeface="+mn-lt"/>
                <a:ea typeface="+mn-ea"/>
                <a:cs typeface="+mn-cs"/>
              </a:defRPr>
            </a:pPr>
            <a:r>
              <a:rPr lang="en-US"/>
              <a:t>Programas y proyectos por Grado de preparación</a:t>
            </a:r>
          </a:p>
        </c:rich>
      </c:tx>
      <c:overlay val="0"/>
      <c:spPr>
        <a:noFill/>
        <a:ln>
          <a:noFill/>
        </a:ln>
        <a:effectLst/>
      </c:spPr>
      <c:txPr>
        <a:bodyPr rot="0" spcFirstLastPara="1" vertOverflow="ellipsis" vert="horz" wrap="square" anchor="ctr" anchorCtr="1"/>
        <a:lstStyle/>
        <a:p>
          <a:pPr>
            <a:defRPr sz="1200" b="1" i="0" u="none" strike="noStrike" kern="1200" spc="0" baseline="0">
              <a:solidFill>
                <a:srgbClr val="0E312D"/>
              </a:solidFill>
              <a:latin typeface="+mn-lt"/>
              <a:ea typeface="+mn-ea"/>
              <a:cs typeface="+mn-cs"/>
            </a:defRPr>
          </a:pPr>
          <a:endParaRPr lang="es-MX"/>
        </a:p>
      </c:txPr>
    </c:title>
    <c:autoTitleDeleted val="0"/>
    <c:plotArea>
      <c:layout/>
      <c:barChart>
        <c:barDir val="col"/>
        <c:grouping val="clustered"/>
        <c:varyColors val="0"/>
        <c:ser>
          <c:idx val="0"/>
          <c:order val="0"/>
          <c:tx>
            <c:strRef>
              <c:f>'08_Resultados'!$S$4</c:f>
              <c:strCache>
                <c:ptCount val="1"/>
                <c:pt idx="0">
                  <c:v>Programas y proyectos</c:v>
                </c:pt>
              </c:strCache>
            </c:strRef>
          </c:tx>
          <c:spPr>
            <a:solidFill>
              <a:srgbClr val="2F5597"/>
            </a:solidFill>
            <a:ln>
              <a:noFill/>
            </a:ln>
            <a:effectLst/>
          </c:spPr>
          <c:invertIfNegative val="0"/>
          <c:dPt>
            <c:idx val="0"/>
            <c:invertIfNegative val="0"/>
            <c:bubble3D val="0"/>
            <c:spPr>
              <a:solidFill>
                <a:srgbClr val="B9DCC8"/>
              </a:solidFill>
              <a:ln>
                <a:noFill/>
              </a:ln>
              <a:effectLst/>
            </c:spPr>
            <c:extLst>
              <c:ext xmlns:c16="http://schemas.microsoft.com/office/drawing/2014/chart" uri="{C3380CC4-5D6E-409C-BE32-E72D297353CC}">
                <c16:uniqueId val="{00000000-F877-4557-8788-E02A367EE5DC}"/>
              </c:ext>
            </c:extLst>
          </c:dPt>
          <c:dPt>
            <c:idx val="1"/>
            <c:invertIfNegative val="0"/>
            <c:bubble3D val="0"/>
            <c:spPr>
              <a:solidFill>
                <a:srgbClr val="3FBF6B"/>
              </a:solidFill>
              <a:ln>
                <a:noFill/>
              </a:ln>
              <a:effectLst/>
            </c:spPr>
            <c:extLst>
              <c:ext xmlns:c16="http://schemas.microsoft.com/office/drawing/2014/chart" uri="{C3380CC4-5D6E-409C-BE32-E72D297353CC}">
                <c16:uniqueId val="{00000001-F877-4557-8788-E02A367EE5DC}"/>
              </c:ext>
            </c:extLst>
          </c:dPt>
          <c:dPt>
            <c:idx val="2"/>
            <c:invertIfNegative val="0"/>
            <c:bubble3D val="0"/>
            <c:spPr>
              <a:solidFill>
                <a:srgbClr val="1F6F4A"/>
              </a:solidFill>
              <a:ln>
                <a:noFill/>
              </a:ln>
              <a:effectLst/>
            </c:spPr>
            <c:extLst>
              <c:ext xmlns:c16="http://schemas.microsoft.com/office/drawing/2014/chart" uri="{C3380CC4-5D6E-409C-BE32-E72D297353CC}">
                <c16:uniqueId val="{00000002-F877-4557-8788-E02A367EE5DC}"/>
              </c:ext>
            </c:extLst>
          </c:dPt>
          <c:dPt>
            <c:idx val="3"/>
            <c:invertIfNegative val="0"/>
            <c:bubble3D val="0"/>
            <c:spPr>
              <a:solidFill>
                <a:srgbClr val="7A1B4B"/>
              </a:solidFill>
              <a:ln>
                <a:noFill/>
              </a:ln>
              <a:effectLst/>
            </c:spPr>
            <c:extLst>
              <c:ext xmlns:c16="http://schemas.microsoft.com/office/drawing/2014/chart" uri="{C3380CC4-5D6E-409C-BE32-E72D297353CC}">
                <c16:uniqueId val="{00000003-F877-4557-8788-E02A367EE5DC}"/>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E312D"/>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'08_Resultados'!$R$5:$R$8</c:f>
              <c:strCache>
                <c:ptCount val="4"/>
                <c:pt idx="0">
                  <c:v>Bajo</c:v>
                </c:pt>
                <c:pt idx="1">
                  <c:v>Medio</c:v>
                </c:pt>
                <c:pt idx="2">
                  <c:v>Alto</c:v>
                </c:pt>
                <c:pt idx="3">
                  <c:v>Sin determinar / II</c:v>
                </c:pt>
              </c:strCache>
            </c:strRef>
          </c:cat>
          <c:val>
            <c:numRef>
              <c:f>'08_Resultados'!$S$5:$S$8</c:f>
              <c:numCache>
                <c:formatCode>General</c:formatCode>
                <c:ptCount val="4"/>
                <c:pt idx="0">
                  <c:v>4</c:v>
                </c:pt>
                <c:pt idx="1">
                  <c:v>2</c:v>
                </c:pt>
                <c:pt idx="2">
                  <c:v>4</c:v>
                </c:pt>
                <c:pt idx="3">
                  <c:v>0</c:v>
                </c:pt>
              </c:numCache>
            </c:numRef>
          </c:val>
          <c:extLst>
            <c:ext xmlns:c16="http://schemas.microsoft.com/office/drawing/2014/chart" uri="{C3380CC4-5D6E-409C-BE32-E72D297353CC}">
              <c16:uniqueId val="{00000000-0564-47CC-A1B6-79220913B92E}"/>
            </c:ext>
          </c:extLst>
        </c:ser>
        <c:dLbls>
          <c:showLegendKey val="0"/>
          <c:showVal val="0"/>
          <c:showCatName val="0"/>
          <c:showSerName val="0"/>
          <c:showPercent val="0"/>
          <c:showBubbleSize val="0"/>
        </c:dLbls>
        <c:gapWidth val="219"/>
        <c:overlap val="-27"/>
        <c:axId val="1901450639"/>
        <c:axId val="1986148687"/>
      </c:barChart>
      <c:catAx>
        <c:axId val="19014506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0E312D"/>
                </a:solidFill>
                <a:latin typeface="+mn-lt"/>
                <a:ea typeface="+mn-ea"/>
                <a:cs typeface="+mn-cs"/>
              </a:defRPr>
            </a:pPr>
            <a:endParaRPr lang="es-MX"/>
          </a:p>
        </c:txPr>
        <c:crossAx val="1986148687"/>
        <c:crosses val="autoZero"/>
        <c:auto val="1"/>
        <c:lblAlgn val="ctr"/>
        <c:lblOffset val="100"/>
        <c:noMultiLvlLbl val="0"/>
      </c:catAx>
      <c:valAx>
        <c:axId val="1986148687"/>
        <c:scaling>
          <c:orientation val="minMax"/>
          <c:min val="0"/>
        </c:scaling>
        <c:delete val="0"/>
        <c:axPos val="l"/>
        <c:majorGridlines>
          <c:spPr>
            <a:ln w="9525" cap="flat" cmpd="sng" algn="ctr">
              <a:solidFill>
                <a:srgbClr val="DDF3E4"/>
              </a:solidFill>
              <a:prstDash val="solid"/>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E312D"/>
                </a:solidFill>
                <a:latin typeface="+mn-lt"/>
                <a:ea typeface="+mn-ea"/>
                <a:cs typeface="+mn-cs"/>
              </a:defRPr>
            </a:pPr>
            <a:endParaRPr lang="es-MX"/>
          </a:p>
        </c:txPr>
        <c:crossAx val="1901450639"/>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FFFFF"/>
    </a:solidFill>
    <a:ln w="9525" cap="flat" cmpd="sng" algn="ctr">
      <a:solidFill>
        <a:srgbClr val="0E312D"/>
      </a:solidFill>
      <a:prstDash val="solid"/>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5</xdr:col>
      <xdr:colOff>960120</xdr:colOff>
      <xdr:row>0</xdr:row>
      <xdr:rowOff>1</xdr:rowOff>
    </xdr:from>
    <xdr:to>
      <xdr:col>7</xdr:col>
      <xdr:colOff>1173480</xdr:colOff>
      <xdr:row>1</xdr:row>
      <xdr:rowOff>54179</xdr:rowOff>
    </xdr:to>
    <xdr:pic>
      <xdr:nvPicPr>
        <xdr:cNvPr id="5" name="Imagen 4">
          <a:extLst>
            <a:ext uri="{FF2B5EF4-FFF2-40B4-BE49-F238E27FC236}">
              <a16:creationId xmlns:a16="http://schemas.microsoft.com/office/drawing/2014/main" id="{5176774D-43FB-D64C-0621-17F0999ED0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31680" y="1"/>
          <a:ext cx="3017520" cy="7399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661034</xdr:colOff>
      <xdr:row>9</xdr:row>
      <xdr:rowOff>268605</xdr:rowOff>
    </xdr:from>
    <xdr:to>
      <xdr:col>23</xdr:col>
      <xdr:colOff>661034</xdr:colOff>
      <xdr:row>26</xdr:row>
      <xdr:rowOff>268605</xdr:rowOff>
    </xdr:to>
    <xdr:graphicFrame macro="">
      <xdr:nvGraphicFramePr>
        <xdr:cNvPr id="2" name="GradoPreparacion">
          <a:extLst>
            <a:ext uri="{FF2B5EF4-FFF2-40B4-BE49-F238E27FC236}">
              <a16:creationId xmlns:a16="http://schemas.microsoft.com/office/drawing/2014/main" id="{91B0BAF1-C05F-BD8F-263D-3F750DFCED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AF10A94-63A8-4721-BE68-C673E6E3227B}">
  <we:reference id="wa200009404" version="1.0.0.8" store="en-US" storeType="OMEX"/>
  <we:alternateReferences>
    <we:reference id="wa200009404" version="1.0.0.8" store="en-US" storeType="OMEX"/>
  </we:alternateReferences>
  <we:properties>
    <we:property name="claude.fileId" value="&quot;2b48e07f-c154-44a3-8ea4-dfb2c92f55ba&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AC697-51FC-475D-9A6B-AD63A3A90C45}">
  <dimension ref="A1:H69"/>
  <sheetViews>
    <sheetView showGridLines="0" tabSelected="1" topLeftCell="A47" zoomScale="80" zoomScaleNormal="80" workbookViewId="0">
      <selection activeCell="B21" sqref="B21"/>
    </sheetView>
  </sheetViews>
  <sheetFormatPr baseColWidth="10" defaultRowHeight="14.4" x14ac:dyDescent="0.3"/>
  <cols>
    <col min="1" max="1" width="25.88671875" style="13" customWidth="1"/>
    <col min="2" max="2" width="24.109375" style="13" customWidth="1"/>
    <col min="3" max="3" width="35.21875" style="13" customWidth="1"/>
    <col min="4" max="8" width="20.33203125" style="13" customWidth="1"/>
    <col min="9" max="16384" width="11.5546875" style="13"/>
  </cols>
  <sheetData>
    <row r="1" spans="1:8" ht="54" customHeight="1" x14ac:dyDescent="0.3">
      <c r="A1" s="389" t="s">
        <v>6256</v>
      </c>
      <c r="B1" s="389"/>
      <c r="C1" s="389"/>
      <c r="D1" s="389"/>
      <c r="E1" s="389"/>
      <c r="F1" s="389"/>
      <c r="G1" s="349"/>
      <c r="H1" s="349"/>
    </row>
    <row r="2" spans="1:8" x14ac:dyDescent="0.3">
      <c r="A2" s="176"/>
      <c r="B2" s="176"/>
      <c r="C2" s="176"/>
      <c r="D2" s="176"/>
      <c r="E2" s="176"/>
      <c r="F2" s="176"/>
      <c r="G2" s="176"/>
      <c r="H2" s="176"/>
    </row>
    <row r="3" spans="1:8" ht="17.399999999999999" x14ac:dyDescent="0.35">
      <c r="A3" s="394" t="s">
        <v>357</v>
      </c>
      <c r="B3" s="395"/>
      <c r="C3" s="395"/>
      <c r="D3" s="395"/>
      <c r="E3" s="395"/>
      <c r="F3" s="395"/>
      <c r="G3" s="395"/>
      <c r="H3" s="395"/>
    </row>
    <row r="4" spans="1:8" ht="15.6" x14ac:dyDescent="0.3">
      <c r="A4" s="396" t="s">
        <v>358</v>
      </c>
      <c r="B4" s="397"/>
      <c r="C4" s="397"/>
      <c r="D4" s="397"/>
      <c r="E4" s="397"/>
      <c r="F4" s="397"/>
      <c r="G4" s="397"/>
      <c r="H4" s="397"/>
    </row>
    <row r="5" spans="1:8" ht="15.6" x14ac:dyDescent="0.3">
      <c r="A5" s="398" t="s">
        <v>359</v>
      </c>
      <c r="B5" s="399"/>
      <c r="C5" s="399"/>
      <c r="D5" s="399"/>
      <c r="E5" s="399"/>
      <c r="F5" s="399"/>
      <c r="G5" s="399"/>
      <c r="H5" s="399"/>
    </row>
    <row r="6" spans="1:8" ht="15.6" x14ac:dyDescent="0.3">
      <c r="A6" s="400" t="s">
        <v>5984</v>
      </c>
      <c r="B6" s="399"/>
      <c r="C6" s="399"/>
      <c r="D6" s="399"/>
      <c r="E6" s="399"/>
      <c r="F6" s="399"/>
      <c r="G6" s="399"/>
      <c r="H6" s="399"/>
    </row>
    <row r="7" spans="1:8" x14ac:dyDescent="0.3">
      <c r="A7" s="387"/>
      <c r="B7" s="387"/>
      <c r="C7" s="387"/>
      <c r="D7" s="387"/>
      <c r="E7" s="387"/>
      <c r="F7" s="387"/>
      <c r="G7" s="387"/>
      <c r="H7" s="387"/>
    </row>
    <row r="8" spans="1:8" ht="30" customHeight="1" x14ac:dyDescent="0.3">
      <c r="A8" s="388" t="s">
        <v>6419</v>
      </c>
      <c r="B8" s="425" t="s">
        <v>6420</v>
      </c>
      <c r="C8" s="425"/>
      <c r="D8" s="425"/>
      <c r="E8" s="425"/>
      <c r="F8" s="425"/>
      <c r="G8" s="425"/>
      <c r="H8" s="426"/>
    </row>
    <row r="9" spans="1:8" ht="7.95" customHeight="1" x14ac:dyDescent="0.3">
      <c r="A9" s="386"/>
      <c r="B9" s="386"/>
      <c r="C9" s="386"/>
      <c r="D9" s="386"/>
      <c r="E9" s="386"/>
      <c r="F9" s="386"/>
      <c r="G9" s="386"/>
      <c r="H9" s="386"/>
    </row>
    <row r="10" spans="1:8" x14ac:dyDescent="0.3">
      <c r="A10" s="401" t="s">
        <v>360</v>
      </c>
      <c r="B10" s="401"/>
      <c r="C10" s="401"/>
      <c r="D10" s="401"/>
      <c r="E10" s="401"/>
      <c r="F10" s="401"/>
      <c r="G10" s="401"/>
      <c r="H10" s="401"/>
    </row>
    <row r="11" spans="1:8" x14ac:dyDescent="0.3">
      <c r="A11" s="131" t="s">
        <v>361</v>
      </c>
      <c r="B11" s="176"/>
      <c r="C11" s="305">
        <v>2027</v>
      </c>
      <c r="D11" s="176"/>
      <c r="E11" s="176"/>
      <c r="F11" s="176"/>
      <c r="G11" s="176"/>
      <c r="H11" s="176"/>
    </row>
    <row r="12" spans="1:8" x14ac:dyDescent="0.3">
      <c r="A12" s="131" t="s">
        <v>362</v>
      </c>
      <c r="B12" s="176"/>
      <c r="C12" s="306" t="s">
        <v>6254</v>
      </c>
      <c r="D12" s="176"/>
      <c r="E12" s="176"/>
      <c r="F12" s="176"/>
      <c r="G12" s="176"/>
      <c r="H12" s="176"/>
    </row>
    <row r="13" spans="1:8" x14ac:dyDescent="0.3">
      <c r="A13" s="131" t="s">
        <v>363</v>
      </c>
      <c r="B13" s="176"/>
      <c r="C13" s="306" t="s">
        <v>6255</v>
      </c>
      <c r="D13" s="176"/>
      <c r="E13" s="176"/>
      <c r="F13" s="176"/>
      <c r="G13" s="176"/>
      <c r="H13" s="176"/>
    </row>
    <row r="14" spans="1:8" x14ac:dyDescent="0.3">
      <c r="A14" s="176"/>
      <c r="B14" s="176"/>
      <c r="C14" s="176"/>
      <c r="D14" s="176"/>
      <c r="E14" s="176"/>
      <c r="F14" s="176"/>
      <c r="G14" s="176"/>
      <c r="H14" s="176"/>
    </row>
    <row r="15" spans="1:8" x14ac:dyDescent="0.3">
      <c r="A15" s="401" t="s">
        <v>364</v>
      </c>
      <c r="B15" s="401"/>
      <c r="C15" s="401"/>
      <c r="D15" s="401"/>
      <c r="E15" s="401"/>
      <c r="F15" s="401"/>
      <c r="G15" s="401"/>
      <c r="H15" s="401"/>
    </row>
    <row r="16" spans="1:8" ht="41.4" customHeight="1" x14ac:dyDescent="0.3">
      <c r="A16" s="402" t="s">
        <v>365</v>
      </c>
      <c r="B16" s="402"/>
      <c r="C16" s="402"/>
      <c r="D16" s="402"/>
      <c r="E16" s="402"/>
      <c r="F16" s="402"/>
      <c r="G16" s="402"/>
      <c r="H16" s="402"/>
    </row>
    <row r="17" spans="1:8" x14ac:dyDescent="0.3">
      <c r="A17" s="176"/>
      <c r="B17" s="176"/>
      <c r="C17" s="176"/>
      <c r="D17" s="176"/>
      <c r="E17" s="176"/>
      <c r="F17" s="176"/>
      <c r="G17" s="176"/>
      <c r="H17" s="176"/>
    </row>
    <row r="18" spans="1:8" x14ac:dyDescent="0.3">
      <c r="A18" s="403" t="s">
        <v>366</v>
      </c>
      <c r="B18" s="403"/>
      <c r="C18" s="403"/>
      <c r="D18" s="403"/>
      <c r="E18" s="403"/>
      <c r="F18" s="403"/>
      <c r="G18" s="403"/>
      <c r="H18" s="403"/>
    </row>
    <row r="19" spans="1:8" ht="25.95" customHeight="1" x14ac:dyDescent="0.3">
      <c r="A19" s="301">
        <v>1</v>
      </c>
      <c r="B19" s="307" t="s">
        <v>115</v>
      </c>
      <c r="C19" s="393" t="s">
        <v>6257</v>
      </c>
      <c r="D19" s="393"/>
      <c r="E19" s="393"/>
      <c r="F19" s="393"/>
      <c r="G19" s="393"/>
      <c r="H19" s="393"/>
    </row>
    <row r="20" spans="1:8" ht="25.95" customHeight="1" x14ac:dyDescent="0.3">
      <c r="A20" s="302">
        <v>2</v>
      </c>
      <c r="B20" s="308" t="s">
        <v>6421</v>
      </c>
      <c r="C20" s="404" t="s">
        <v>367</v>
      </c>
      <c r="D20" s="404"/>
      <c r="E20" s="404"/>
      <c r="F20" s="404"/>
      <c r="G20" s="404"/>
      <c r="H20" s="404"/>
    </row>
    <row r="21" spans="1:8" ht="25.95" customHeight="1" x14ac:dyDescent="0.3">
      <c r="A21" s="303">
        <v>3</v>
      </c>
      <c r="B21" s="308" t="s">
        <v>486</v>
      </c>
      <c r="C21" s="404" t="s">
        <v>6103</v>
      </c>
      <c r="D21" s="404"/>
      <c r="E21" s="404"/>
      <c r="F21" s="404"/>
      <c r="G21" s="404"/>
      <c r="H21" s="404"/>
    </row>
    <row r="22" spans="1:8" ht="25.95" customHeight="1" x14ac:dyDescent="0.3">
      <c r="A22" s="303">
        <v>4</v>
      </c>
      <c r="B22" s="308" t="s">
        <v>115</v>
      </c>
      <c r="C22" s="404" t="s">
        <v>368</v>
      </c>
      <c r="D22" s="404"/>
      <c r="E22" s="404"/>
      <c r="F22" s="404"/>
      <c r="G22" s="404"/>
      <c r="H22" s="404"/>
    </row>
    <row r="23" spans="1:8" ht="25.95" customHeight="1" x14ac:dyDescent="0.3">
      <c r="A23" s="303">
        <v>5</v>
      </c>
      <c r="B23" s="308" t="s">
        <v>485</v>
      </c>
      <c r="C23" s="404" t="s">
        <v>369</v>
      </c>
      <c r="D23" s="404"/>
      <c r="E23" s="404"/>
      <c r="F23" s="404"/>
      <c r="G23" s="404"/>
      <c r="H23" s="404"/>
    </row>
    <row r="24" spans="1:8" ht="25.95" customHeight="1" x14ac:dyDescent="0.3">
      <c r="A24" s="303">
        <v>6</v>
      </c>
      <c r="B24" s="308" t="s">
        <v>370</v>
      </c>
      <c r="C24" s="404" t="s">
        <v>371</v>
      </c>
      <c r="D24" s="404"/>
      <c r="E24" s="404"/>
      <c r="F24" s="404"/>
      <c r="G24" s="404"/>
      <c r="H24" s="404"/>
    </row>
    <row r="25" spans="1:8" ht="25.95" customHeight="1" x14ac:dyDescent="0.3">
      <c r="A25" s="304">
        <v>7</v>
      </c>
      <c r="B25" s="309" t="s">
        <v>370</v>
      </c>
      <c r="C25" s="405" t="s">
        <v>372</v>
      </c>
      <c r="D25" s="405"/>
      <c r="E25" s="405"/>
      <c r="F25" s="405"/>
      <c r="G25" s="405"/>
      <c r="H25" s="405"/>
    </row>
    <row r="26" spans="1:8" x14ac:dyDescent="0.3">
      <c r="A26" s="176"/>
      <c r="B26" s="176"/>
      <c r="C26" s="176"/>
      <c r="D26" s="176"/>
      <c r="E26" s="176"/>
      <c r="F26" s="176"/>
      <c r="G26" s="176"/>
      <c r="H26" s="176"/>
    </row>
    <row r="27" spans="1:8" ht="22.05" customHeight="1" x14ac:dyDescent="0.3">
      <c r="A27" s="406" t="s">
        <v>6258</v>
      </c>
      <c r="B27" s="406"/>
      <c r="C27" s="406"/>
      <c r="D27" s="406"/>
      <c r="E27" s="406"/>
      <c r="F27" s="406"/>
      <c r="G27" s="406"/>
      <c r="H27" s="406"/>
    </row>
    <row r="28" spans="1:8" x14ac:dyDescent="0.3">
      <c r="A28" s="176"/>
      <c r="B28" s="176"/>
      <c r="C28" s="176"/>
      <c r="D28" s="176"/>
      <c r="E28" s="176"/>
      <c r="F28" s="176"/>
      <c r="G28" s="176"/>
      <c r="H28" s="176"/>
    </row>
    <row r="29" spans="1:8" x14ac:dyDescent="0.3">
      <c r="A29" s="401" t="s">
        <v>373</v>
      </c>
      <c r="B29" s="401"/>
      <c r="C29" s="401"/>
      <c r="D29" s="401"/>
      <c r="E29" s="401"/>
      <c r="F29" s="401"/>
      <c r="G29" s="401"/>
      <c r="H29" s="401"/>
    </row>
    <row r="30" spans="1:8" x14ac:dyDescent="0.3">
      <c r="A30" s="343" t="s">
        <v>104</v>
      </c>
      <c r="B30" s="344" t="s">
        <v>374</v>
      </c>
      <c r="C30" s="345" t="s">
        <v>375</v>
      </c>
      <c r="D30" s="176"/>
      <c r="E30" s="176"/>
      <c r="F30" s="176"/>
      <c r="G30" s="176"/>
      <c r="H30" s="176"/>
    </row>
    <row r="31" spans="1:8" x14ac:dyDescent="0.3">
      <c r="A31" s="132" t="s">
        <v>107</v>
      </c>
      <c r="B31" s="133">
        <f>Pond_V</f>
        <v>0.14000000000000001</v>
      </c>
      <c r="C31" s="134" t="s">
        <v>376</v>
      </c>
      <c r="D31" s="135"/>
      <c r="E31" s="135"/>
      <c r="F31" s="135"/>
      <c r="G31" s="135"/>
      <c r="H31" s="135"/>
    </row>
    <row r="32" spans="1:8" x14ac:dyDescent="0.3">
      <c r="A32" s="132" t="s">
        <v>108</v>
      </c>
      <c r="B32" s="133">
        <f>Pond_N</f>
        <v>0.33</v>
      </c>
      <c r="C32" s="134" t="s">
        <v>376</v>
      </c>
      <c r="D32" s="135"/>
      <c r="E32" s="135"/>
      <c r="F32" s="135"/>
      <c r="G32" s="135"/>
      <c r="H32" s="135"/>
    </row>
    <row r="33" spans="1:8" x14ac:dyDescent="0.3">
      <c r="A33" s="132" t="s">
        <v>109</v>
      </c>
      <c r="B33" s="133">
        <f>Pond_I</f>
        <v>0.33</v>
      </c>
      <c r="C33" s="134" t="s">
        <v>376</v>
      </c>
      <c r="D33" s="135"/>
      <c r="E33" s="135"/>
      <c r="F33" s="135"/>
      <c r="G33" s="135"/>
      <c r="H33" s="135"/>
    </row>
    <row r="34" spans="1:8" x14ac:dyDescent="0.3">
      <c r="A34" s="132" t="s">
        <v>110</v>
      </c>
      <c r="B34" s="133">
        <f>Pond_T</f>
        <v>0.2</v>
      </c>
      <c r="C34" s="134" t="s">
        <v>377</v>
      </c>
      <c r="D34" s="135"/>
      <c r="E34" s="135"/>
      <c r="F34" s="135"/>
      <c r="G34" s="135"/>
      <c r="H34" s="135"/>
    </row>
    <row r="35" spans="1:8" x14ac:dyDescent="0.3">
      <c r="A35" s="21" t="s">
        <v>111</v>
      </c>
      <c r="B35" s="22">
        <f>SUM(B31:B34)</f>
        <v>1</v>
      </c>
      <c r="C35" s="136"/>
      <c r="D35" s="137"/>
      <c r="E35" s="137"/>
      <c r="F35" s="137"/>
      <c r="G35" s="137"/>
      <c r="H35" s="137"/>
    </row>
    <row r="36" spans="1:8" x14ac:dyDescent="0.3">
      <c r="A36" s="176"/>
      <c r="B36" s="176"/>
      <c r="C36" s="176"/>
      <c r="D36" s="176"/>
      <c r="E36" s="176"/>
      <c r="F36" s="176"/>
      <c r="G36" s="176"/>
      <c r="H36" s="176"/>
    </row>
    <row r="37" spans="1:8" x14ac:dyDescent="0.3">
      <c r="A37" s="407" t="s">
        <v>378</v>
      </c>
      <c r="B37" s="408"/>
      <c r="C37" s="408"/>
      <c r="D37" s="408"/>
      <c r="E37" s="408"/>
      <c r="F37" s="408"/>
      <c r="G37" s="408"/>
      <c r="H37" s="408"/>
    </row>
    <row r="38" spans="1:8" x14ac:dyDescent="0.3">
      <c r="A38" s="176"/>
      <c r="B38" s="176"/>
      <c r="C38" s="176"/>
      <c r="D38" s="176"/>
      <c r="E38" s="176"/>
      <c r="F38" s="176"/>
      <c r="G38" s="176"/>
      <c r="H38" s="176"/>
    </row>
    <row r="39" spans="1:8" x14ac:dyDescent="0.3">
      <c r="A39" s="401" t="s">
        <v>379</v>
      </c>
      <c r="B39" s="401"/>
      <c r="C39" s="401"/>
      <c r="D39" s="401"/>
      <c r="E39" s="401"/>
      <c r="F39" s="401"/>
      <c r="G39" s="401"/>
      <c r="H39" s="401"/>
    </row>
    <row r="40" spans="1:8" x14ac:dyDescent="0.3">
      <c r="A40" s="392" t="s">
        <v>380</v>
      </c>
      <c r="B40" s="390"/>
      <c r="C40" s="346" t="s">
        <v>381</v>
      </c>
      <c r="D40" s="392" t="s">
        <v>382</v>
      </c>
      <c r="E40" s="390"/>
      <c r="F40" s="390"/>
      <c r="G40" s="390"/>
      <c r="H40" s="347"/>
    </row>
    <row r="41" spans="1:8" x14ac:dyDescent="0.3">
      <c r="A41" s="409" t="s">
        <v>383</v>
      </c>
      <c r="B41" s="404"/>
      <c r="C41" s="308" t="s">
        <v>384</v>
      </c>
      <c r="D41" s="404" t="s">
        <v>385</v>
      </c>
      <c r="E41" s="404"/>
      <c r="F41" s="404"/>
      <c r="G41" s="404"/>
      <c r="H41" s="404"/>
    </row>
    <row r="42" spans="1:8" x14ac:dyDescent="0.3">
      <c r="A42" s="412" t="s">
        <v>383</v>
      </c>
      <c r="B42" s="404"/>
      <c r="C42" s="308" t="s">
        <v>389</v>
      </c>
      <c r="D42" s="404" t="s">
        <v>390</v>
      </c>
      <c r="E42" s="404"/>
      <c r="F42" s="404"/>
      <c r="G42" s="404"/>
      <c r="H42" s="404"/>
    </row>
    <row r="43" spans="1:8" x14ac:dyDescent="0.3">
      <c r="A43" s="413" t="s">
        <v>383</v>
      </c>
      <c r="B43" s="404"/>
      <c r="C43" s="308" t="s">
        <v>386</v>
      </c>
      <c r="D43" s="404" t="s">
        <v>387</v>
      </c>
      <c r="E43" s="404"/>
      <c r="F43" s="404"/>
      <c r="G43" s="404"/>
      <c r="H43" s="404"/>
    </row>
    <row r="44" spans="1:8" x14ac:dyDescent="0.3">
      <c r="A44" s="414" t="s">
        <v>383</v>
      </c>
      <c r="B44" s="404"/>
      <c r="C44" s="308" t="s">
        <v>388</v>
      </c>
      <c r="D44" s="404" t="s">
        <v>6422</v>
      </c>
      <c r="E44" s="404"/>
      <c r="F44" s="404"/>
      <c r="G44" s="404"/>
      <c r="H44" s="404"/>
    </row>
    <row r="45" spans="1:8" x14ac:dyDescent="0.3">
      <c r="A45" s="428" t="s">
        <v>383</v>
      </c>
      <c r="B45" s="404"/>
      <c r="C45" s="308" t="s">
        <v>391</v>
      </c>
      <c r="D45" s="404" t="s">
        <v>392</v>
      </c>
      <c r="E45" s="404"/>
      <c r="F45" s="404"/>
      <c r="G45" s="404"/>
      <c r="H45" s="404"/>
    </row>
    <row r="46" spans="1:8" x14ac:dyDescent="0.3">
      <c r="A46" s="429" t="s">
        <v>383</v>
      </c>
      <c r="B46" s="404"/>
      <c r="C46" s="308" t="s">
        <v>393</v>
      </c>
      <c r="D46" s="404" t="s">
        <v>394</v>
      </c>
      <c r="E46" s="404"/>
      <c r="F46" s="404"/>
      <c r="G46" s="404"/>
      <c r="H46" s="404"/>
    </row>
    <row r="47" spans="1:8" x14ac:dyDescent="0.3">
      <c r="A47" s="415" t="s">
        <v>383</v>
      </c>
      <c r="B47" s="404"/>
      <c r="C47" s="308" t="s">
        <v>395</v>
      </c>
      <c r="D47" s="404" t="s">
        <v>396</v>
      </c>
      <c r="E47" s="404"/>
      <c r="F47" s="404"/>
      <c r="G47" s="404"/>
      <c r="H47" s="404"/>
    </row>
    <row r="48" spans="1:8" x14ac:dyDescent="0.3">
      <c r="A48" s="416" t="s">
        <v>383</v>
      </c>
      <c r="B48" s="404"/>
      <c r="C48" s="308" t="s">
        <v>5975</v>
      </c>
      <c r="D48" s="404" t="s">
        <v>5976</v>
      </c>
      <c r="E48" s="404"/>
      <c r="F48" s="404"/>
      <c r="G48" s="404"/>
      <c r="H48" s="404"/>
    </row>
    <row r="49" spans="1:8" x14ac:dyDescent="0.3">
      <c r="A49" s="417" t="s">
        <v>383</v>
      </c>
      <c r="B49" s="404"/>
      <c r="C49" s="308" t="s">
        <v>37</v>
      </c>
      <c r="D49" s="404" t="s">
        <v>5977</v>
      </c>
      <c r="E49" s="404"/>
      <c r="F49" s="404"/>
      <c r="G49" s="404"/>
      <c r="H49" s="404"/>
    </row>
    <row r="50" spans="1:8" x14ac:dyDescent="0.3">
      <c r="A50" s="410" t="s">
        <v>397</v>
      </c>
      <c r="B50" s="411"/>
      <c r="C50" s="411"/>
      <c r="D50" s="411"/>
      <c r="E50" s="411"/>
      <c r="F50" s="411"/>
      <c r="G50" s="411"/>
      <c r="H50" s="411"/>
    </row>
    <row r="51" spans="1:8" x14ac:dyDescent="0.3">
      <c r="A51" s="176"/>
      <c r="B51" s="176"/>
      <c r="C51" s="176"/>
      <c r="D51" s="176"/>
      <c r="E51" s="176"/>
      <c r="F51" s="176"/>
      <c r="G51" s="176"/>
      <c r="H51" s="176"/>
    </row>
    <row r="52" spans="1:8" x14ac:dyDescent="0.3">
      <c r="A52" s="401" t="s">
        <v>6426</v>
      </c>
      <c r="B52" s="401"/>
      <c r="C52" s="401"/>
      <c r="D52" s="401"/>
      <c r="E52" s="401"/>
      <c r="F52" s="401"/>
      <c r="G52" s="401"/>
      <c r="H52" s="401"/>
    </row>
    <row r="53" spans="1:8" x14ac:dyDescent="0.3">
      <c r="A53" s="348" t="s">
        <v>398</v>
      </c>
      <c r="B53" s="390" t="s">
        <v>399</v>
      </c>
      <c r="C53" s="390"/>
      <c r="D53" s="390"/>
      <c r="E53" s="390"/>
      <c r="F53" s="391"/>
      <c r="G53" s="392" t="s">
        <v>400</v>
      </c>
      <c r="H53" s="390"/>
    </row>
    <row r="54" spans="1:8" x14ac:dyDescent="0.3">
      <c r="A54" s="308" t="s">
        <v>401</v>
      </c>
      <c r="B54" s="404" t="s">
        <v>402</v>
      </c>
      <c r="C54" s="404"/>
      <c r="D54" s="404"/>
      <c r="E54" s="404"/>
      <c r="F54" s="404"/>
      <c r="G54" s="404" t="s">
        <v>487</v>
      </c>
      <c r="H54" s="404"/>
    </row>
    <row r="55" spans="1:8" x14ac:dyDescent="0.3">
      <c r="A55" s="308" t="s">
        <v>404</v>
      </c>
      <c r="B55" s="404" t="s">
        <v>405</v>
      </c>
      <c r="C55" s="404"/>
      <c r="D55" s="404"/>
      <c r="E55" s="404"/>
      <c r="F55" s="404"/>
      <c r="G55" s="404" t="s">
        <v>115</v>
      </c>
      <c r="H55" s="404"/>
    </row>
    <row r="56" spans="1:8" x14ac:dyDescent="0.3">
      <c r="A56" s="308" t="s">
        <v>406</v>
      </c>
      <c r="B56" s="404" t="s">
        <v>407</v>
      </c>
      <c r="C56" s="404"/>
      <c r="D56" s="404"/>
      <c r="E56" s="404"/>
      <c r="F56" s="404"/>
      <c r="G56" s="404" t="s">
        <v>115</v>
      </c>
      <c r="H56" s="404"/>
    </row>
    <row r="57" spans="1:8" x14ac:dyDescent="0.3">
      <c r="A57" s="308" t="s">
        <v>408</v>
      </c>
      <c r="B57" s="404" t="s">
        <v>409</v>
      </c>
      <c r="C57" s="404"/>
      <c r="D57" s="404"/>
      <c r="E57" s="404"/>
      <c r="F57" s="404"/>
      <c r="G57" s="404" t="s">
        <v>115</v>
      </c>
      <c r="H57" s="404"/>
    </row>
    <row r="58" spans="1:8" x14ac:dyDescent="0.3">
      <c r="A58" s="308" t="s">
        <v>410</v>
      </c>
      <c r="B58" s="404" t="s">
        <v>411</v>
      </c>
      <c r="C58" s="404"/>
      <c r="D58" s="404"/>
      <c r="E58" s="404"/>
      <c r="F58" s="404"/>
      <c r="G58" s="175" t="s">
        <v>115</v>
      </c>
      <c r="H58" s="175"/>
    </row>
    <row r="59" spans="1:8" x14ac:dyDescent="0.3">
      <c r="A59" s="308" t="s">
        <v>412</v>
      </c>
      <c r="B59" s="424" t="s">
        <v>413</v>
      </c>
      <c r="C59" s="424"/>
      <c r="D59" s="424"/>
      <c r="E59" s="424"/>
      <c r="F59" s="424"/>
      <c r="G59" s="424" t="s">
        <v>115</v>
      </c>
      <c r="H59" s="424"/>
    </row>
    <row r="60" spans="1:8" x14ac:dyDescent="0.3">
      <c r="A60" s="308" t="s">
        <v>414</v>
      </c>
      <c r="B60" s="404" t="s">
        <v>415</v>
      </c>
      <c r="C60" s="404"/>
      <c r="D60" s="404"/>
      <c r="E60" s="404"/>
      <c r="F60" s="404"/>
      <c r="G60" s="404" t="s">
        <v>115</v>
      </c>
      <c r="H60" s="404"/>
    </row>
    <row r="61" spans="1:8" x14ac:dyDescent="0.3">
      <c r="A61" s="309" t="s">
        <v>416</v>
      </c>
      <c r="B61" s="405" t="s">
        <v>417</v>
      </c>
      <c r="C61" s="405"/>
      <c r="D61" s="405"/>
      <c r="E61" s="405"/>
      <c r="F61" s="405"/>
      <c r="G61" s="405" t="s">
        <v>486</v>
      </c>
      <c r="H61" s="405"/>
    </row>
    <row r="62" spans="1:8" x14ac:dyDescent="0.3">
      <c r="A62" s="310" t="s">
        <v>418</v>
      </c>
      <c r="B62" s="427" t="s">
        <v>419</v>
      </c>
      <c r="C62" s="427"/>
      <c r="D62" s="427"/>
      <c r="E62" s="427"/>
      <c r="F62" s="427"/>
      <c r="G62" s="427" t="s">
        <v>370</v>
      </c>
      <c r="H62" s="427"/>
    </row>
    <row r="63" spans="1:8" ht="10.050000000000001" customHeight="1" x14ac:dyDescent="0.3">
      <c r="A63" s="176"/>
      <c r="B63" s="176"/>
      <c r="C63" s="176"/>
      <c r="D63" s="176"/>
      <c r="E63" s="176"/>
      <c r="F63" s="176"/>
      <c r="G63" s="176"/>
      <c r="H63" s="176"/>
    </row>
    <row r="64" spans="1:8" x14ac:dyDescent="0.3">
      <c r="A64" s="420" t="s">
        <v>6097</v>
      </c>
      <c r="B64" s="421"/>
      <c r="C64" s="421"/>
      <c r="D64" s="421"/>
      <c r="E64" s="421"/>
      <c r="F64" s="421"/>
      <c r="G64" s="421"/>
      <c r="H64" s="421"/>
    </row>
    <row r="65" spans="1:8" x14ac:dyDescent="0.3">
      <c r="A65" s="422" t="s">
        <v>6383</v>
      </c>
      <c r="B65" s="423"/>
      <c r="C65" s="423"/>
      <c r="D65" s="423"/>
      <c r="E65" s="423"/>
      <c r="F65" s="423"/>
      <c r="G65" s="423"/>
      <c r="H65" s="423"/>
    </row>
    <row r="66" spans="1:8" ht="10.050000000000001" customHeight="1" x14ac:dyDescent="0.3"/>
    <row r="67" spans="1:8" ht="28.05" customHeight="1" x14ac:dyDescent="0.3">
      <c r="A67" s="418" t="s">
        <v>6021</v>
      </c>
      <c r="B67" s="419"/>
      <c r="C67" s="419"/>
      <c r="D67" s="419"/>
      <c r="E67" s="419"/>
      <c r="F67" s="419"/>
      <c r="G67" s="419"/>
      <c r="H67" s="419"/>
    </row>
    <row r="69" spans="1:8" ht="14.4" customHeight="1" x14ac:dyDescent="0.3">
      <c r="A69"/>
      <c r="B69"/>
      <c r="C69"/>
      <c r="D69"/>
      <c r="E69"/>
      <c r="F69"/>
      <c r="G69"/>
      <c r="H69"/>
    </row>
  </sheetData>
  <sheetProtection algorithmName="SHA-512" hashValue="2TRh7MlBYhtjyylPIJOClZ3pLAyt+K0bzIx+6F4LrnsoAA4DdIUggkZvlEIKkI66G8AfHnssotHx/8FiM1b1hA==" saltValue="3ToPfwxI8PjQupRcIa1iHA==" spinCount="100000" sheet="1" objects="1" scenarios="1"/>
  <mergeCells count="65">
    <mergeCell ref="B8:H8"/>
    <mergeCell ref="B61:F61"/>
    <mergeCell ref="G61:H61"/>
    <mergeCell ref="B62:F62"/>
    <mergeCell ref="G62:H62"/>
    <mergeCell ref="B54:F54"/>
    <mergeCell ref="G54:H54"/>
    <mergeCell ref="B55:F55"/>
    <mergeCell ref="G55:H55"/>
    <mergeCell ref="B56:F56"/>
    <mergeCell ref="G56:H56"/>
    <mergeCell ref="A52:H52"/>
    <mergeCell ref="A45:B45"/>
    <mergeCell ref="D45:H45"/>
    <mergeCell ref="A46:B46"/>
    <mergeCell ref="D46:H46"/>
    <mergeCell ref="A67:H67"/>
    <mergeCell ref="A64:H64"/>
    <mergeCell ref="A65:H65"/>
    <mergeCell ref="B57:F57"/>
    <mergeCell ref="G57:H57"/>
    <mergeCell ref="B58:F58"/>
    <mergeCell ref="B59:F59"/>
    <mergeCell ref="B60:F60"/>
    <mergeCell ref="G60:H60"/>
    <mergeCell ref="G59:H59"/>
    <mergeCell ref="A50:H50"/>
    <mergeCell ref="A42:B42"/>
    <mergeCell ref="D42:H42"/>
    <mergeCell ref="A43:B43"/>
    <mergeCell ref="D43:H43"/>
    <mergeCell ref="A44:B44"/>
    <mergeCell ref="D44:H44"/>
    <mergeCell ref="A47:B47"/>
    <mergeCell ref="D47:H47"/>
    <mergeCell ref="A48:B48"/>
    <mergeCell ref="D48:H48"/>
    <mergeCell ref="A49:B49"/>
    <mergeCell ref="D49:H49"/>
    <mergeCell ref="A39:H39"/>
    <mergeCell ref="A41:B41"/>
    <mergeCell ref="D41:H41"/>
    <mergeCell ref="A40:B40"/>
    <mergeCell ref="D40:G40"/>
    <mergeCell ref="C24:H24"/>
    <mergeCell ref="C25:H25"/>
    <mergeCell ref="A27:H27"/>
    <mergeCell ref="A29:H29"/>
    <mergeCell ref="A37:H37"/>
    <mergeCell ref="A1:F1"/>
    <mergeCell ref="B53:F53"/>
    <mergeCell ref="G53:H53"/>
    <mergeCell ref="C19:H19"/>
    <mergeCell ref="A3:H3"/>
    <mergeCell ref="A4:H4"/>
    <mergeCell ref="A5:H5"/>
    <mergeCell ref="A6:H6"/>
    <mergeCell ref="A10:H10"/>
    <mergeCell ref="A15:H15"/>
    <mergeCell ref="A16:H16"/>
    <mergeCell ref="A18:H18"/>
    <mergeCell ref="C20:H20"/>
    <mergeCell ref="C21:H21"/>
    <mergeCell ref="C22:H22"/>
    <mergeCell ref="C23:H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F5C13-DC06-4779-9A38-1271EA20E5F8}">
  <dimension ref="A1:AD103"/>
  <sheetViews>
    <sheetView showGridLines="0" workbookViewId="0">
      <pane xSplit="2" ySplit="3" topLeftCell="V4" activePane="bottomRight" state="frozen"/>
      <selection pane="topRight" activeCell="C1" sqref="C1"/>
      <selection pane="bottomLeft" activeCell="A4" sqref="A4"/>
      <selection pane="bottomRight" activeCell="X9" sqref="X9"/>
    </sheetView>
  </sheetViews>
  <sheetFormatPr baseColWidth="10" defaultRowHeight="14.4" x14ac:dyDescent="0.3"/>
  <cols>
    <col min="1" max="1" width="20.33203125" style="13" customWidth="1"/>
    <col min="2" max="2" width="40.77734375" style="13" customWidth="1"/>
    <col min="3" max="10" width="12.5546875" style="52" customWidth="1"/>
    <col min="11" max="13" width="37" style="13" customWidth="1"/>
    <col min="14" max="14" width="33.33203125" style="13" customWidth="1"/>
    <col min="15" max="15" width="37" style="13" customWidth="1"/>
    <col min="16" max="16" width="40.77734375" style="13" customWidth="1"/>
    <col min="17" max="17" width="37" style="13" customWidth="1"/>
    <col min="18" max="19" width="40.77734375" style="13" customWidth="1"/>
    <col min="20" max="20" width="37" style="13" customWidth="1"/>
    <col min="21" max="22" width="40.77734375" style="13" customWidth="1"/>
    <col min="23" max="23" width="37" style="13" customWidth="1"/>
    <col min="24" max="24" width="40.77734375" style="13" customWidth="1"/>
    <col min="25" max="25" width="77.77734375" style="13" customWidth="1"/>
    <col min="26" max="26" width="16.6640625" style="13" customWidth="1"/>
    <col min="27" max="16384" width="11.5546875" style="13"/>
  </cols>
  <sheetData>
    <row r="1" spans="1:30" ht="21" customHeight="1" x14ac:dyDescent="0.4">
      <c r="A1" s="312" t="s">
        <v>5999</v>
      </c>
    </row>
    <row r="2" spans="1:30" s="60" customFormat="1" ht="20.55" customHeight="1" x14ac:dyDescent="0.3">
      <c r="A2" s="99" t="s">
        <v>209</v>
      </c>
      <c r="B2" s="99"/>
      <c r="C2" s="329" t="s">
        <v>319</v>
      </c>
      <c r="D2" s="329"/>
      <c r="E2" s="329"/>
      <c r="F2" s="329"/>
      <c r="G2" s="329"/>
      <c r="H2" s="329"/>
      <c r="I2" s="329"/>
      <c r="J2" s="329"/>
      <c r="K2" s="97" t="s">
        <v>320</v>
      </c>
      <c r="L2" s="97"/>
      <c r="M2" s="97"/>
      <c r="N2" s="97"/>
      <c r="O2" s="97"/>
      <c r="P2" s="97"/>
      <c r="Q2" s="97"/>
      <c r="R2" s="97"/>
      <c r="S2" s="97"/>
      <c r="T2" s="97"/>
      <c r="U2" s="97"/>
      <c r="V2" s="97"/>
      <c r="W2" s="97"/>
      <c r="X2" s="97"/>
      <c r="Y2" s="98" t="s">
        <v>321</v>
      </c>
      <c r="Z2" s="98"/>
    </row>
    <row r="3" spans="1:30" ht="48" customHeight="1" x14ac:dyDescent="0.3">
      <c r="A3" s="75" t="s">
        <v>211</v>
      </c>
      <c r="B3" s="72" t="s">
        <v>6261</v>
      </c>
      <c r="C3" s="316" t="s">
        <v>322</v>
      </c>
      <c r="D3" s="316" t="s">
        <v>323</v>
      </c>
      <c r="E3" s="316" t="s">
        <v>324</v>
      </c>
      <c r="F3" s="316" t="s">
        <v>325</v>
      </c>
      <c r="G3" s="316" t="s">
        <v>326</v>
      </c>
      <c r="H3" s="316" t="s">
        <v>327</v>
      </c>
      <c r="I3" s="316" t="s">
        <v>328</v>
      </c>
      <c r="J3" s="317" t="s">
        <v>329</v>
      </c>
      <c r="K3" s="73" t="s">
        <v>330</v>
      </c>
      <c r="L3" s="73" t="s">
        <v>331</v>
      </c>
      <c r="M3" s="73" t="s">
        <v>332</v>
      </c>
      <c r="N3" s="73" t="s">
        <v>333</v>
      </c>
      <c r="O3" s="73" t="s">
        <v>6386</v>
      </c>
      <c r="P3" s="73" t="s">
        <v>334</v>
      </c>
      <c r="Q3" s="73" t="s">
        <v>335</v>
      </c>
      <c r="R3" s="73" t="s">
        <v>336</v>
      </c>
      <c r="S3" s="73" t="s">
        <v>337</v>
      </c>
      <c r="T3" s="73" t="s">
        <v>338</v>
      </c>
      <c r="U3" s="73" t="s">
        <v>339</v>
      </c>
      <c r="V3" s="73" t="s">
        <v>340</v>
      </c>
      <c r="W3" s="73" t="s">
        <v>341</v>
      </c>
      <c r="X3" s="70" t="s">
        <v>342</v>
      </c>
      <c r="Y3" s="13" t="s">
        <v>6147</v>
      </c>
      <c r="Z3" s="13" t="s">
        <v>6200</v>
      </c>
      <c r="AA3" s="13" t="s">
        <v>6201</v>
      </c>
      <c r="AB3" s="15" t="s">
        <v>6213</v>
      </c>
      <c r="AC3" s="15" t="s">
        <v>207</v>
      </c>
      <c r="AD3" s="15" t="s">
        <v>208</v>
      </c>
    </row>
    <row r="4" spans="1:30" ht="31.95" customHeight="1" x14ac:dyDescent="0.3">
      <c r="A4" s="38" t="str">
        <f>IF('01_Proyectos'!A4="","",'01_Proyectos'!A4)</f>
        <v>PPI-EJEMPLO-01</v>
      </c>
      <c r="B4" s="38" t="str">
        <f t="shared" ref="B4:B35" si="0">IF($A4="","",_xlfn.XLOOKUP($A4,Proy_Folio,Proy_Nombre,""))</f>
        <v>EJEMPLO · Rehabilitación del sistema de agua potable para restablecer el servicio, con captación, línea de conducción y 320 tomas domiciliarias, Acteopan, Acteopan, Puebla</v>
      </c>
      <c r="C4" s="34" t="str">
        <f t="shared" ref="C4:C35" si="1">IF($A4="","",_xlfn.XLOOKUP($A4,Vin_Folio,Vin_Cat,"")&amp;"")</f>
        <v>Alta</v>
      </c>
      <c r="D4" s="34" t="str">
        <f t="shared" ref="D4:D35" si="2">IF($A4="","",_xlfn.XLOOKUP($A4,Vin_Folio,Vin_SopMA,"")&amp;"")</f>
        <v>Sí</v>
      </c>
      <c r="E4" s="34" t="str">
        <f t="shared" ref="E4:E35" si="3">IF($A4="","",_xlfn.XLOOKUP($A4,Vin_Folio,Vin_SopAlta,"")&amp;"")</f>
        <v>Sí</v>
      </c>
      <c r="F4" s="34" t="str">
        <f t="shared" ref="F4:F35" si="4">IF($A4="","",_xlfn.XLOOKUP($A4,Vin_Folio,Vin_SopBaja,"")&amp;"")</f>
        <v>Sí</v>
      </c>
      <c r="G4" s="34" t="str">
        <f t="shared" ref="G4:G35" si="5">IF($A4="","",_xlfn.XLOOKUP($A4,Nec_Folio,Nec_Cat,"")&amp;"")</f>
        <v>Alta</v>
      </c>
      <c r="H4" s="34" t="str">
        <f t="shared" ref="H4:H35" si="6">IF($A4="","",_xlfn.XLOOKUP($A4,Nec_Folio,Nec_Sop,"")&amp;"")</f>
        <v>Sí</v>
      </c>
      <c r="I4" s="34" t="str">
        <f t="shared" ref="I4:I35" si="7">IF($A4="","",_xlfn.XLOOKUP($A4,Imp_Folio,Imp_Cat,"")&amp;"")</f>
        <v>Alta</v>
      </c>
      <c r="J4" s="34" t="str">
        <f t="shared" ref="J4:J35" si="8">IF($A4="","",_xlfn.XLOOKUP($A4,Imp_Folio,Imp_Sop,"")&amp;"")</f>
        <v>Sí</v>
      </c>
      <c r="K4" s="38" t="str">
        <f t="shared" ref="K4:K35" si="9">IF($A4="","",IF(OR(AND(OR($C4=INDEX(Cat_Sust,2),$C4=INDEX(Cat_Sust,3)),$D4&lt;&gt;INDEX(Cat_SiNo,1)),AND(OR($G4=INDEX(Cat_Sust,2),$G4=INDEX(Cat_Sust,3)),$H4&lt;&gt;INDEX(Cat_SiNo,1)),AND(OR($I4=INDEX(Cat_Sust,2),$I4=INDEX(Cat_Sust,3)),$J4&lt;&gt;INDEX(Cat_SiNo,1))),"A01 Categoría Media o Alta sin evidencia suficiente para acreditarla",""))</f>
        <v/>
      </c>
      <c r="L4" s="38" t="str">
        <f t="shared" ref="L4:L35" si="10">IF($A4="","",IF(_xlfn.XLOOKUP($A4,Proy_Folio,Proy_Eleg,"")=INDEX(Cat_ResEleg,3),"",IF(OR($C4=INDEX(Cat_Sust,4),$G4=INDEX(Cat_Sust,4),$I4=INDEX(Cat_Sust,4),_xlfn.XLOOKUP($A4,Proy_Folio,Proy_Tcalc,"")="II",_xlfn.XLOOKUP($A4,Rev_Folio,Rev_VCer,"")=INDEX(Cat_Sust,4),_xlfn.XLOOKUP($A4,Rev_Folio,Rev_NCer,"")=INDEX(Cat_Sust,4),_xlfn.XLOOKUP($A4,Rev_Folio,Rev_ICer,"")=INDEX(Cat_Sust,4),_xlfn.XLOOKUP($A4,Rev_Folio,Rev_TCer,"")=INDEX(Cat_CierreT,2)),"A02 Información Insuficiente (II) pendiente de subsanar antes del cierre","")))</f>
        <v/>
      </c>
      <c r="M4" s="38" t="str">
        <f t="shared" ref="M4:M35" si="11">IF($A4="","",IF(AND(COUNTIF(Ter_Folio,$A4)&gt;1,_xlfn.MINIFS(Ter_Sj,Ter_Folio,$A4)&lt;&gt;_xlfn.MAXIFS(Ter_Sj,Ter_Folio,$A4),COUNTIFS(Ter_Folio,$A4,Ter_Cant,"")&gt;0),"A03 Proyecto multiterritorial con puntuaciones distintas y sin distribución de la incidencia",""))</f>
        <v/>
      </c>
      <c r="N4" s="38" t="str">
        <f t="shared" ref="N4:N35" si="12">IF($A4="","",IF(AND(COUNTIF(Ter_Folio,$A4)&gt;1,_xlfn.MINIFS(Ter_Sj,Ter_Folio,$A4)&lt;&gt;_xlfn.MAXIFS(Ter_Sj,Ter_Folio,$A4),ABS(SUMIFS(Ter_Prop,Ter_Folio,$A4)-1)&gt;0.005),"A04 Las proporciones territoriales del proyecto no suman 100 %",""))</f>
        <v/>
      </c>
      <c r="O4" s="38" t="str">
        <f t="shared" ref="O4:O35" si="13">IF($A4="","",IF(_xlfn.XLOOKUP($A4,Proy_Folio,Proy_Unidad,"")=INDEX(Cat_Caracter,2),"A05 Intervención asociada: no se valoran los criterios ni se calcula Índice de Prioridad; debe vincularse con la intervención principal (Ap. 5.2)",""))</f>
        <v/>
      </c>
      <c r="P4" s="38" t="str">
        <f t="shared" ref="P4:P35" si="14">IF($A4="","",IF(AND($C4=INDEX(Cat_Sust,3),$E4&lt;&gt;INDEX(Cat_SiNo,1)),"A06 Alta en Vinculación sin Programa Presupuestario y elemento programático acreditados (Ap. 4.1)",""))</f>
        <v/>
      </c>
      <c r="Q4" s="38" t="str">
        <f t="shared" ref="Q4:Q35" si="15">IF($A4="","",IF(_xlfn.XLOOKUP($A4,Proy_Folio,Proy_Eleg,"")=INDEX(Cat_ResEleg,3),"",IF(OR(_xlfn.XLOOKUP($A4,Proy_Folio,Proy_Nombre,"")="",_xlfn.XLOOKUP($A4,Proy_Folio,Proy_Ejecutor,"")="",_xlfn.XLOOKUP($A4,Proy_Folio,Proy_Tipo,"")="",COUNTIF(Vin_Folio,$A4)=0,COUNTIF(Nec_Folio,$A4)=0,COUNTIF(Imp_Folio,$A4)=0,COUNTIF(Ter_Folio,$A4)=0),"A07 Faltan datos obligatorios o registros de soporte en las hojas 02 a 05","")))</f>
        <v/>
      </c>
      <c r="R4" s="38" t="str">
        <f t="shared" ref="R4:R35" si="16">IF($A4="","",IF(OR(AND(OR(_xlfn.XLOOKUP($A4,Rev_Folio,Rev_VCer,"")=INDEX(Cat_Sust,2),_xlfn.XLOOKUP($A4,Rev_Folio,Rev_VCer,"")=INDEX(Cat_Sust,3)),$D4&lt;&gt;INDEX(Cat_SiNo,1)),AND(OR(_xlfn.XLOOKUP($A4,Rev_Folio,Rev_NCer,"")=INDEX(Cat_Sust,2),_xlfn.XLOOKUP($A4,Rev_Folio,Rev_NCer,"")=INDEX(Cat_Sust,3)),$H4&lt;&gt;INDEX(Cat_SiNo,1)),AND(OR(_xlfn.XLOOKUP($A4,Rev_Folio,Rev_ICer,"")=INDEX(Cat_Sust,2),_xlfn.XLOOKUP($A4,Rev_Folio,Rev_ICer,"")=INDEX(Cat_Sust,3)),$J4&lt;&gt;INDEX(Cat_SiNo,1))),"A08 Categoría cerrada Media o Alta sin correspondencia con los elementos de soporte",""))</f>
        <v/>
      </c>
      <c r="S4" s="38" t="str">
        <f t="shared" ref="S4:S35" si="17">IF($A4="","",IF(AND(_xlfn.XLOOKUP($A4,Proy_Folio,Proy_Eleg,"")&lt;&gt;INDEX(Cat_ResEleg,1),_xlfn.XLOOKUP($A4,Rev_Folio,Rev_EstCons,"")=INDEX(Cat_Estatus,5)),"A09 Proyecto no elegible con valoraciones cerradas: no puede incorporarse al cálculo del IP",""))</f>
        <v/>
      </c>
      <c r="T4" s="38" t="str">
        <f t="shared" ref="T4:T35" si="18">IF($A4="","",IF(_xlfn.XLOOKUP($A4,Proy_Folio,Proy_Eleg,"")=INDEX(Cat_ResEleg,3),"",IF(AND(_xlfn.XLOOKUP($A4,Proy_Folio,Proy_Procede,"")&lt;&gt;INDEX(Cat_SiNo,1),COUNTA(_xlfn.XLOOKUP($A4,Rev_Folio,Rev_VCer,""),_xlfn.XLOOKUP($A4,Rev_Folio,Rev_NCer,""),_xlfn.XLOOKUP($A4,Rev_Folio,Rev_ICer,""),_xlfn.XLOOKUP($A4,Rev_Folio,Rev_TCer,""))&gt;0),"A10 Criterios sin cierre completo: no procede el cálculo definitivo del IP","")))</f>
        <v/>
      </c>
      <c r="U4" s="38" t="str">
        <f t="shared" ref="U4:U35" si="19">IF($A4="","",IF(OR(AND($C4=INDEX(Cat_Sust,1),$F4&lt;&gt;INDEX(Cat_SiNo,1)),AND($G4=INDEX(Cat_Sust,1),$H4&lt;&gt;INDEX(Cat_SiNo,1)),AND($I4=INDEX(Cat_Sust,1),$J4&lt;&gt;INDEX(Cat_SiNo,1))),"A11 Categoría Baja sin información suficiente para acreditarla: procede II (Ap. 3.5)",""))</f>
        <v/>
      </c>
      <c r="V4" s="38" t="str">
        <f t="shared" ref="V4:V35" si="20">IF($A4="","",IF(AND(_xlfn.XLOOKUP($A4,Proy_Folio,Proy_Unidad,"")=INDEX(Cat_Caracter,1),_xlfn.XLOOKUP($A4,Proy_Folio,Proy_Ctrl4,"")=INDEX(Cat_SiNo,2)),"A12 Declarada principal aunque Necesidad e Impacto derivan de otra intervención (Ap. 5.2)",""))</f>
        <v/>
      </c>
      <c r="W4" s="38" t="str">
        <f t="shared" ref="W4:W35" si="21">IF($A4="","",IF(AND(COUNTIF(Ter_Folio,$A4)&gt;0,COUNTIFS(Ter_Folio,$A4,Ter_Sj,"")&gt;0),"A13 Territorio sin correspondencia en el catálogo territorial oficial o clave faltante",""))</f>
        <v/>
      </c>
      <c r="X4" s="38" t="str">
        <f t="shared" ref="X4:X35" si="22">IF($A4="","",IF(AND(_xlfn.XLOOKUP($A4,Proy_Folio,Proy_GP,"")&lt;&gt;"",_xlfn.XLOOKUP($A4,Proy_Folio,Proy_GP,"")&lt;&gt;INDEX(Cat_GP,4),_xlfn.XLOOKUP($A4,Proy_Folio,Proy_Ref,"")&lt;&gt;"",ISNUMBER(SEARCH(_xlfn.XLOOKUP($A4,Proy_Folio,Proy_GP,""),_xlfn.XLOOKUP($A4,Proy_Folio,Proy_Ref,"")))=FALSE),"A14 Grado de preparación determinado distinto del referente metodológico sugerido",""))</f>
        <v/>
      </c>
      <c r="Y4" s="13" t="str">
        <f t="shared" ref="Y4:Y35" si="23">IF($A4="","",IF(OR(AND(_xlfn.XLOOKUP($A4,Rev_Folio,Rev_VCer,"")&lt;&gt;"",_xlfn.XLOOKUP($A4,Rev_Folio,Rev_VCer,"")&lt;&gt;_xlfn.XLOOKUP($A4,Vin_Folio,Vin_Cat,"")),AND(_xlfn.XLOOKUP($A4,Rev_Folio,Rev_NCer,"")&lt;&gt;"",_xlfn.XLOOKUP($A4,Rev_Folio,Rev_NCer,"")&lt;&gt;_xlfn.XLOOKUP($A4,Nec_Folio,Nec_Cat,"")),AND(_xlfn.XLOOKUP($A4,Rev_Folio,Rev_ICer,"")&lt;&gt;"",_xlfn.XLOOKUP($A4,Rev_Folio,Rev_ICer,"")&lt;&gt;_xlfn.XLOOKUP($A4,Imp_Folio,Imp_Cat,""))),"A15 Categoría cerrada distinta de la propuesta por el Ejecutor: verificar el cierre (Ap. 7.1)",""))</f>
        <v/>
      </c>
      <c r="Z4" s="13" t="str">
        <f t="shared" ref="Z4:Z35" si="24">IF($A4="","",IF(AND(_xlfn.XLOOKUP($A4,Rev_Folio,Rev_VEst,"")=INDEX(Cat_Estatus,5),_xlfn.XLOOKUP($A4,Rev_Folio,Rev_NEst,"")=INDEX(Cat_Estatus,5),_xlfn.XLOOKUP($A4,Rev_Folio,Rev_IEst,"")=INDEX(Cat_Estatus,5),_xlfn.XLOOKUP($A4,Rev_Folio,Rev_TEst,"")=INDEX(Cat_Estatus,5),_xlfn.XLOOKUP($A4,Rev_Folio,Rev_DobleConteo,"")&lt;&gt;INDEX(Cat_SiNo,1)),"A16 Criterios cerrados sin la verificación de no doble conteo en 07_Revisión (Ap. 6.3)",""))</f>
        <v/>
      </c>
      <c r="AA4" s="13" t="str">
        <f>IF($A4="","",IF(AND('03_Necesidad'!$I4&lt;&gt;"",'03_Necesidad'!$I4='04_Impacto'!$J4,'03_Necesidad'!$K4='04_Impacto'!$L4),"A17 La fuente y la justificación son idénticas en Necesidad e Impacto: verifique que no se use el mismo elemento para elevar dos criterios (Ap. 6.3)",""))</f>
        <v/>
      </c>
      <c r="AB4" s="25" t="str" cm="1">
        <f t="array" ref="AB4">IF($A4="","",IF(AND(_xlfn.XLOOKUP($A4,Proy_Folio,Proy_TratDif,"")&lt;&gt;INDEX(Cat_TratDif,1),_xlfn.XLOOKUP($A4,Proy_Folio,Proy_Participa,"")=""),"A18 Se declaró un tratamiento diferenciado sin definir si el proyecto participa en la comparación general (Ap. 1.2)",""))</f>
        <v/>
      </c>
      <c r="AC4" s="25" t="str">
        <f>IF($A4="","",_xlfn.TEXTJOIN("  |  ",TRUE,$K4:$AB4))</f>
        <v/>
      </c>
      <c r="AD4" s="24" cm="1">
        <f t="array" ref="AD4">IF($A4="","",SUMPRODUCT(--($K4:$AB4&lt;&gt;"")))</f>
        <v>0</v>
      </c>
    </row>
    <row r="5" spans="1:30" ht="31.95" customHeight="1" x14ac:dyDescent="0.3">
      <c r="A5" s="38" t="str">
        <f>IF('01_Proyectos'!A5="","",'01_Proyectos'!A5)</f>
        <v>PPI-EJEMPLO-02</v>
      </c>
      <c r="B5" s="38" t="str">
        <f t="shared" si="0"/>
        <v>EJEMPLO · Equipamiento de dos centros de salud para completar el cuadro básico, con equipo de consultorio y laboratorio, Tehuacán, Tehuacán, Puebla</v>
      </c>
      <c r="C5" s="34" t="str">
        <f t="shared" si="1"/>
        <v>Media</v>
      </c>
      <c r="D5" s="34" t="str">
        <f t="shared" si="2"/>
        <v>Sí</v>
      </c>
      <c r="E5" s="34" t="str">
        <f t="shared" si="3"/>
        <v>No</v>
      </c>
      <c r="F5" s="34" t="str">
        <f t="shared" si="4"/>
        <v>Sí</v>
      </c>
      <c r="G5" s="34" t="str">
        <f t="shared" si="5"/>
        <v>Media</v>
      </c>
      <c r="H5" s="34" t="str">
        <f t="shared" si="6"/>
        <v>Sí</v>
      </c>
      <c r="I5" s="34" t="str">
        <f t="shared" si="7"/>
        <v>Media</v>
      </c>
      <c r="J5" s="34" t="str">
        <f t="shared" si="8"/>
        <v>Sí</v>
      </c>
      <c r="K5" s="38" t="str">
        <f t="shared" si="9"/>
        <v/>
      </c>
      <c r="L5" s="38" t="str">
        <f t="shared" si="10"/>
        <v/>
      </c>
      <c r="M5" s="38" t="str">
        <f t="shared" si="11"/>
        <v/>
      </c>
      <c r="N5" s="38" t="str">
        <f t="shared" si="12"/>
        <v/>
      </c>
      <c r="O5" s="38" t="str">
        <f t="shared" si="13"/>
        <v/>
      </c>
      <c r="P5" s="38" t="str">
        <f t="shared" si="14"/>
        <v/>
      </c>
      <c r="Q5" s="38" t="str">
        <f t="shared" si="15"/>
        <v/>
      </c>
      <c r="R5" s="38" t="str">
        <f t="shared" si="16"/>
        <v/>
      </c>
      <c r="S5" s="38" t="str">
        <f t="shared" si="17"/>
        <v/>
      </c>
      <c r="T5" s="38" t="str">
        <f t="shared" si="18"/>
        <v/>
      </c>
      <c r="U5" s="38" t="str">
        <f t="shared" si="19"/>
        <v/>
      </c>
      <c r="V5" s="38" t="str">
        <f t="shared" si="20"/>
        <v/>
      </c>
      <c r="W5" s="38" t="str">
        <f t="shared" si="21"/>
        <v/>
      </c>
      <c r="X5" s="38" t="str">
        <f t="shared" si="22"/>
        <v/>
      </c>
      <c r="Y5" s="13" t="str">
        <f t="shared" si="23"/>
        <v/>
      </c>
      <c r="Z5" s="13" t="str">
        <f t="shared" si="24"/>
        <v/>
      </c>
      <c r="AA5" s="13" t="str">
        <f>IF($A5="","",IF(AND('03_Necesidad'!$I5&lt;&gt;"",'03_Necesidad'!$I5='04_Impacto'!$J5,'03_Necesidad'!$K5='04_Impacto'!$L5),"A17 La fuente y la justificación son idénticas en Necesidad e Impacto: verifique que no se use el mismo elemento para elevar dos criterios (Ap. 6.3)",""))</f>
        <v/>
      </c>
      <c r="AB5" s="25" t="str" cm="1">
        <f t="array" ref="AB5">IF($A5="","",IF(AND(_xlfn.XLOOKUP($A5,Proy_Folio,Proy_TratDif,"")&lt;&gt;INDEX(Cat_TratDif,1),_xlfn.XLOOKUP($A5,Proy_Folio,Proy_Participa,"")=""),"A18 Se declaró un tratamiento diferenciado sin definir si el proyecto participa en la comparación general (Ap. 1.2)",""))</f>
        <v/>
      </c>
      <c r="AC5" s="25" t="str">
        <f t="shared" ref="AC5:AC68" si="25">IF($A5="","",_xlfn.TEXTJOIN("  |  ",TRUE,$K5:$AB5))</f>
        <v/>
      </c>
      <c r="AD5" s="24" cm="1">
        <f t="array" ref="AD5">IF($A5="","",SUMPRODUCT(--($K5:$AB5&lt;&gt;"")))</f>
        <v>0</v>
      </c>
    </row>
    <row r="6" spans="1:30" ht="31.95" customHeight="1" x14ac:dyDescent="0.3">
      <c r="A6" s="38" t="str">
        <f>IF('01_Proyectos'!A6="","",'01_Proyectos'!A6)</f>
        <v>PPI-EJEMPLO-03</v>
      </c>
      <c r="B6" s="38" t="str">
        <f t="shared" si="0"/>
        <v>EJEMPLO · Servicio de supervisión externa para verificar la calidad de la obra PPI-EJEMPLO-01, durante ocho meses de ejecución, Acteopan, Acteopan, Puebla</v>
      </c>
      <c r="C6" s="34" t="str">
        <f t="shared" si="1"/>
        <v/>
      </c>
      <c r="D6" s="34" t="str">
        <f t="shared" si="2"/>
        <v/>
      </c>
      <c r="E6" s="34" t="str">
        <f t="shared" si="3"/>
        <v/>
      </c>
      <c r="F6" s="34" t="str">
        <f t="shared" si="4"/>
        <v/>
      </c>
      <c r="G6" s="34" t="str">
        <f t="shared" si="5"/>
        <v/>
      </c>
      <c r="H6" s="34" t="str">
        <f t="shared" si="6"/>
        <v/>
      </c>
      <c r="I6" s="34" t="str">
        <f t="shared" si="7"/>
        <v/>
      </c>
      <c r="J6" s="34" t="str">
        <f t="shared" si="8"/>
        <v/>
      </c>
      <c r="K6" s="38" t="str">
        <f t="shared" si="9"/>
        <v/>
      </c>
      <c r="L6" s="38" t="str">
        <f t="shared" si="10"/>
        <v/>
      </c>
      <c r="M6" s="38" t="str">
        <f t="shared" si="11"/>
        <v/>
      </c>
      <c r="N6" s="38" t="str">
        <f t="shared" si="12"/>
        <v/>
      </c>
      <c r="O6" s="38" t="str">
        <f t="shared" si="13"/>
        <v>A05 Intervención asociada: no se valoran los criterios ni se calcula Índice de Prioridad; debe vincularse con la intervención principal (Ap. 5.2)</v>
      </c>
      <c r="P6" s="38" t="str">
        <f t="shared" si="14"/>
        <v/>
      </c>
      <c r="Q6" s="38" t="str">
        <f t="shared" si="15"/>
        <v/>
      </c>
      <c r="R6" s="38" t="str">
        <f t="shared" si="16"/>
        <v/>
      </c>
      <c r="S6" s="38" t="str">
        <f t="shared" si="17"/>
        <v/>
      </c>
      <c r="T6" s="38" t="str">
        <f t="shared" si="18"/>
        <v/>
      </c>
      <c r="U6" s="38" t="str">
        <f t="shared" si="19"/>
        <v/>
      </c>
      <c r="V6" s="38" t="str">
        <f t="shared" si="20"/>
        <v/>
      </c>
      <c r="W6" s="38" t="str">
        <f t="shared" si="21"/>
        <v/>
      </c>
      <c r="X6" s="38" t="str">
        <f t="shared" si="22"/>
        <v/>
      </c>
      <c r="Y6" s="13" t="str">
        <f t="shared" si="23"/>
        <v/>
      </c>
      <c r="Z6" s="13" t="str">
        <f t="shared" si="24"/>
        <v/>
      </c>
      <c r="AA6" s="13" t="str">
        <f>IF($A6="","",IF(AND('03_Necesidad'!$I6&lt;&gt;"",'03_Necesidad'!$I6='04_Impacto'!$J6,'03_Necesidad'!$K6='04_Impacto'!$L6),"A17 La fuente y la justificación son idénticas en Necesidad e Impacto: verifique que no se use el mismo elemento para elevar dos criterios (Ap. 6.3)",""))</f>
        <v/>
      </c>
      <c r="AB6" s="25" t="str" cm="1">
        <f t="array" ref="AB6">IF($A6="","",IF(AND(_xlfn.XLOOKUP($A6,Proy_Folio,Proy_TratDif,"")&lt;&gt;INDEX(Cat_TratDif,1),_xlfn.XLOOKUP($A6,Proy_Folio,Proy_Participa,"")=""),"A18 Se declaró un tratamiento diferenciado sin definir si el proyecto participa en la comparación general (Ap. 1.2)",""))</f>
        <v/>
      </c>
      <c r="AC6" s="25" t="str">
        <f t="shared" si="25"/>
        <v>A05 Intervención asociada: no se valoran los criterios ni se calcula Índice de Prioridad; debe vincularse con la intervención principal (Ap. 5.2)</v>
      </c>
      <c r="AD6" s="24" cm="1">
        <f t="array" ref="AD6">IF($A6="","",SUMPRODUCT(--($K6:$AB6&lt;&gt;"")))</f>
        <v>1</v>
      </c>
    </row>
    <row r="7" spans="1:30" ht="31.95" customHeight="1" x14ac:dyDescent="0.3">
      <c r="A7" s="38" t="str">
        <f>IF('01_Proyectos'!A7="","",'01_Proyectos'!A7)</f>
        <v>PPI-EJEMPLO-04</v>
      </c>
      <c r="B7" s="38" t="str">
        <f t="shared" si="0"/>
        <v>EJEMPLO · Construcción de dos aulas didácticas para sustituir aulas provisionales, con obra exterior asociada, Aquixtla, Aquixtla, Puebla</v>
      </c>
      <c r="C7" s="34" t="str">
        <f t="shared" si="1"/>
        <v>Alta</v>
      </c>
      <c r="D7" s="34" t="str">
        <f t="shared" si="2"/>
        <v>Sí</v>
      </c>
      <c r="E7" s="34" t="str">
        <f t="shared" si="3"/>
        <v>Sí</v>
      </c>
      <c r="F7" s="34" t="str">
        <f t="shared" si="4"/>
        <v>Sí</v>
      </c>
      <c r="G7" s="34" t="str">
        <f t="shared" si="5"/>
        <v>Alta</v>
      </c>
      <c r="H7" s="34" t="str">
        <f t="shared" si="6"/>
        <v>Sí</v>
      </c>
      <c r="I7" s="34" t="str">
        <f t="shared" si="7"/>
        <v>Media</v>
      </c>
      <c r="J7" s="34" t="str">
        <f t="shared" si="8"/>
        <v>Sí</v>
      </c>
      <c r="K7" s="38" t="str">
        <f t="shared" si="9"/>
        <v/>
      </c>
      <c r="L7" s="38" t="str">
        <f t="shared" si="10"/>
        <v/>
      </c>
      <c r="M7" s="38" t="str">
        <f t="shared" si="11"/>
        <v/>
      </c>
      <c r="N7" s="38" t="str">
        <f t="shared" si="12"/>
        <v/>
      </c>
      <c r="O7" s="38" t="str">
        <f t="shared" si="13"/>
        <v/>
      </c>
      <c r="P7" s="38" t="str">
        <f t="shared" si="14"/>
        <v/>
      </c>
      <c r="Q7" s="38" t="str">
        <f t="shared" si="15"/>
        <v/>
      </c>
      <c r="R7" s="38" t="str">
        <f t="shared" si="16"/>
        <v/>
      </c>
      <c r="S7" s="38" t="str">
        <f t="shared" si="17"/>
        <v/>
      </c>
      <c r="T7" s="38" t="str">
        <f t="shared" si="18"/>
        <v/>
      </c>
      <c r="U7" s="38" t="str">
        <f t="shared" si="19"/>
        <v/>
      </c>
      <c r="V7" s="38" t="str">
        <f t="shared" si="20"/>
        <v/>
      </c>
      <c r="W7" s="38" t="str">
        <f t="shared" si="21"/>
        <v/>
      </c>
      <c r="X7" s="38" t="str">
        <f t="shared" si="22"/>
        <v/>
      </c>
      <c r="Y7" s="13" t="str">
        <f t="shared" si="23"/>
        <v/>
      </c>
      <c r="Z7" s="13" t="str">
        <f t="shared" si="24"/>
        <v/>
      </c>
      <c r="AA7" s="13" t="str">
        <f>IF($A7="","",IF(AND('03_Necesidad'!$I7&lt;&gt;"",'03_Necesidad'!$I7='04_Impacto'!$J7,'03_Necesidad'!$K7='04_Impacto'!$L7),"A17 La fuente y la justificación son idénticas en Necesidad e Impacto: verifique que no se use el mismo elemento para elevar dos criterios (Ap. 6.3)",""))</f>
        <v/>
      </c>
      <c r="AB7" s="25" t="str" cm="1">
        <f t="array" ref="AB7">IF($A7="","",IF(AND(_xlfn.XLOOKUP($A7,Proy_Folio,Proy_TratDif,"")&lt;&gt;INDEX(Cat_TratDif,1),_xlfn.XLOOKUP($A7,Proy_Folio,Proy_Participa,"")=""),"A18 Se declaró un tratamiento diferenciado sin definir si el proyecto participa en la comparación general (Ap. 1.2)",""))</f>
        <v/>
      </c>
      <c r="AC7" s="25" t="str">
        <f t="shared" si="25"/>
        <v/>
      </c>
      <c r="AD7" s="24" cm="1">
        <f t="array" ref="AD7">IF($A7="","",SUMPRODUCT(--($K7:$AB7&lt;&gt;"")))</f>
        <v>0</v>
      </c>
    </row>
    <row r="8" spans="1:30" ht="31.95" customHeight="1" x14ac:dyDescent="0.3">
      <c r="A8" s="38" t="str">
        <f>IF('01_Proyectos'!A8="","",'01_Proyectos'!A8)</f>
        <v>PPI-EJEMPLO-05</v>
      </c>
      <c r="B8" s="38" t="str">
        <f t="shared" si="0"/>
        <v>EJEMPLO · Construcción de drenaje pluvial para eliminar inundaciones recurrentes, con 1.8 km de colector y ocho bocas de tormenta, colonia poniente, Tehuacán, Puebla</v>
      </c>
      <c r="C8" s="34" t="str">
        <f t="shared" si="1"/>
        <v>Media</v>
      </c>
      <c r="D8" s="34" t="str">
        <f t="shared" si="2"/>
        <v>Sí</v>
      </c>
      <c r="E8" s="34" t="str">
        <f t="shared" si="3"/>
        <v>No</v>
      </c>
      <c r="F8" s="34" t="str">
        <f t="shared" si="4"/>
        <v>Sí</v>
      </c>
      <c r="G8" s="34" t="str">
        <f t="shared" si="5"/>
        <v>Alta</v>
      </c>
      <c r="H8" s="34" t="str">
        <f t="shared" si="6"/>
        <v>Sí</v>
      </c>
      <c r="I8" s="34" t="str">
        <f t="shared" si="7"/>
        <v>Alta</v>
      </c>
      <c r="J8" s="34" t="str">
        <f t="shared" si="8"/>
        <v>Sí</v>
      </c>
      <c r="K8" s="38" t="str">
        <f t="shared" si="9"/>
        <v/>
      </c>
      <c r="L8" s="38" t="str">
        <f t="shared" si="10"/>
        <v/>
      </c>
      <c r="M8" s="38" t="str">
        <f t="shared" si="11"/>
        <v/>
      </c>
      <c r="N8" s="38" t="str">
        <f t="shared" si="12"/>
        <v/>
      </c>
      <c r="O8" s="38" t="str">
        <f t="shared" si="13"/>
        <v/>
      </c>
      <c r="P8" s="38" t="str">
        <f t="shared" si="14"/>
        <v/>
      </c>
      <c r="Q8" s="38" t="str">
        <f t="shared" si="15"/>
        <v/>
      </c>
      <c r="R8" s="38" t="str">
        <f t="shared" si="16"/>
        <v/>
      </c>
      <c r="S8" s="38" t="str">
        <f t="shared" si="17"/>
        <v/>
      </c>
      <c r="T8" s="38" t="str">
        <f t="shared" si="18"/>
        <v/>
      </c>
      <c r="U8" s="38" t="str">
        <f t="shared" si="19"/>
        <v/>
      </c>
      <c r="V8" s="38" t="str">
        <f t="shared" si="20"/>
        <v/>
      </c>
      <c r="W8" s="38" t="str">
        <f t="shared" si="21"/>
        <v/>
      </c>
      <c r="X8" s="38" t="str">
        <f t="shared" si="22"/>
        <v/>
      </c>
      <c r="Y8" s="13" t="str">
        <f t="shared" si="23"/>
        <v/>
      </c>
      <c r="Z8" s="13" t="str">
        <f t="shared" si="24"/>
        <v/>
      </c>
      <c r="AA8" s="13" t="str">
        <f>IF($A8="","",IF(AND('03_Necesidad'!$I8&lt;&gt;"",'03_Necesidad'!$I8='04_Impacto'!$J8,'03_Necesidad'!$K8='04_Impacto'!$L8),"A17 La fuente y la justificación son idénticas en Necesidad e Impacto: verifique que no se use el mismo elemento para elevar dos criterios (Ap. 6.3)",""))</f>
        <v/>
      </c>
      <c r="AB8" s="25" t="str" cm="1">
        <f t="array" ref="AB8">IF($A8="","",IF(AND(_xlfn.XLOOKUP($A8,Proy_Folio,Proy_TratDif,"")&lt;&gt;INDEX(Cat_TratDif,1),_xlfn.XLOOKUP($A8,Proy_Folio,Proy_Participa,"")=""),"A18 Se declaró un tratamiento diferenciado sin definir si el proyecto participa en la comparación general (Ap. 1.2)",""))</f>
        <v/>
      </c>
      <c r="AC8" s="25" t="str">
        <f t="shared" si="25"/>
        <v/>
      </c>
      <c r="AD8" s="24" cm="1">
        <f t="array" ref="AD8">IF($A8="","",SUMPRODUCT(--($K8:$AB8&lt;&gt;"")))</f>
        <v>0</v>
      </c>
    </row>
    <row r="9" spans="1:30" ht="31.95" customHeight="1" x14ac:dyDescent="0.3">
      <c r="A9" s="38" t="str">
        <f>IF('01_Proyectos'!A9="","",'01_Proyectos'!A9)</f>
        <v>PPI-EJEMPLO-06</v>
      </c>
      <c r="B9" s="38" t="str">
        <f t="shared" si="0"/>
        <v>EJEMPLO · Reconstrucción del puente vehicular sobre el río Ajajalpan para restablecer el paso interrumpido por el colapso de un estribo, con 42 m de superestructura y obras de protección marginal, Zapotitlán de Méndez, Zapotitlán de Méndez, Puebla</v>
      </c>
      <c r="C9" s="34" t="str">
        <f t="shared" si="1"/>
        <v>Alta</v>
      </c>
      <c r="D9" s="34" t="str">
        <f t="shared" si="2"/>
        <v>Sí</v>
      </c>
      <c r="E9" s="34" t="str">
        <f t="shared" si="3"/>
        <v>Sí</v>
      </c>
      <c r="F9" s="34" t="str">
        <f t="shared" si="4"/>
        <v>Sí</v>
      </c>
      <c r="G9" s="34" t="str">
        <f t="shared" si="5"/>
        <v>Alta</v>
      </c>
      <c r="H9" s="34" t="str">
        <f t="shared" si="6"/>
        <v>Sí</v>
      </c>
      <c r="I9" s="34" t="str">
        <f t="shared" si="7"/>
        <v>Alta</v>
      </c>
      <c r="J9" s="34" t="str">
        <f t="shared" si="8"/>
        <v>Sí</v>
      </c>
      <c r="K9" s="38" t="str">
        <f t="shared" si="9"/>
        <v/>
      </c>
      <c r="L9" s="38" t="str">
        <f t="shared" si="10"/>
        <v/>
      </c>
      <c r="M9" s="38" t="str">
        <f t="shared" si="11"/>
        <v/>
      </c>
      <c r="N9" s="38" t="str">
        <f t="shared" si="12"/>
        <v/>
      </c>
      <c r="O9" s="38" t="str">
        <f t="shared" si="13"/>
        <v/>
      </c>
      <c r="P9" s="38" t="str">
        <f t="shared" si="14"/>
        <v/>
      </c>
      <c r="Q9" s="38" t="str">
        <f t="shared" si="15"/>
        <v/>
      </c>
      <c r="R9" s="38" t="str">
        <f t="shared" si="16"/>
        <v/>
      </c>
      <c r="S9" s="38" t="str">
        <f t="shared" si="17"/>
        <v/>
      </c>
      <c r="T9" s="38" t="str">
        <f t="shared" si="18"/>
        <v/>
      </c>
      <c r="U9" s="38" t="str">
        <f t="shared" si="19"/>
        <v/>
      </c>
      <c r="V9" s="38" t="str">
        <f t="shared" si="20"/>
        <v/>
      </c>
      <c r="W9" s="38" t="str">
        <f t="shared" si="21"/>
        <v/>
      </c>
      <c r="X9" s="38" t="str">
        <f t="shared" si="22"/>
        <v/>
      </c>
      <c r="Y9" s="13" t="str">
        <f t="shared" si="23"/>
        <v/>
      </c>
      <c r="Z9" s="13" t="str">
        <f t="shared" si="24"/>
        <v/>
      </c>
      <c r="AA9" s="13" t="str">
        <f>IF($A9="","",IF(AND('03_Necesidad'!$I9&lt;&gt;"",'03_Necesidad'!$I9='04_Impacto'!$J9,'03_Necesidad'!$K9='04_Impacto'!$L9),"A17 La fuente y la justificación son idénticas en Necesidad e Impacto: verifique que no se use el mismo elemento para elevar dos criterios (Ap. 6.3)",""))</f>
        <v/>
      </c>
      <c r="AB9" s="25" t="str" cm="1">
        <f t="array" ref="AB9">IF($A9="","",IF(AND(_xlfn.XLOOKUP($A9,Proy_Folio,Proy_TratDif,"")&lt;&gt;INDEX(Cat_TratDif,1),_xlfn.XLOOKUP($A9,Proy_Folio,Proy_Participa,"")=""),"A18 Se declaró un tratamiento diferenciado sin definir si el proyecto participa en la comparación general (Ap. 1.2)",""))</f>
        <v/>
      </c>
      <c r="AC9" s="25" t="str">
        <f t="shared" si="25"/>
        <v/>
      </c>
      <c r="AD9" s="24" cm="1">
        <f t="array" ref="AD9">IF($A9="","",SUMPRODUCT(--($K9:$AB9&lt;&gt;"")))</f>
        <v>0</v>
      </c>
    </row>
    <row r="10" spans="1:30" ht="31.95" customHeight="1" x14ac:dyDescent="0.3">
      <c r="A10" s="38" t="str">
        <f>IF('01_Proyectos'!A10="","",'01_Proyectos'!A10)</f>
        <v>PPI-EJEMPLO-07</v>
      </c>
      <c r="B10" s="38" t="str">
        <f t="shared" si="0"/>
        <v>EJEMPLO · Construcción de un centro deportivo municipal para ampliar la oferta recreativa, con cancha techada y áreas de servicio, Acteopan, Acteopan, Puebla</v>
      </c>
      <c r="C10" s="34" t="str">
        <f t="shared" si="1"/>
        <v>Media</v>
      </c>
      <c r="D10" s="34" t="str">
        <f t="shared" si="2"/>
        <v>Sí</v>
      </c>
      <c r="E10" s="34" t="str">
        <f t="shared" si="3"/>
        <v>Sí</v>
      </c>
      <c r="F10" s="34" t="str">
        <f t="shared" si="4"/>
        <v>Sí</v>
      </c>
      <c r="G10" s="34" t="str">
        <f t="shared" si="5"/>
        <v>Media</v>
      </c>
      <c r="H10" s="34" t="str">
        <f t="shared" si="6"/>
        <v>Sí</v>
      </c>
      <c r="I10" s="34" t="str">
        <f t="shared" si="7"/>
        <v>Media</v>
      </c>
      <c r="J10" s="34" t="str">
        <f t="shared" si="8"/>
        <v>Sí</v>
      </c>
      <c r="K10" s="38" t="str">
        <f t="shared" si="9"/>
        <v/>
      </c>
      <c r="L10" s="38" t="str">
        <f t="shared" si="10"/>
        <v/>
      </c>
      <c r="M10" s="38" t="str">
        <f t="shared" si="11"/>
        <v/>
      </c>
      <c r="N10" s="38" t="str">
        <f t="shared" si="12"/>
        <v/>
      </c>
      <c r="O10" s="38" t="str">
        <f t="shared" si="13"/>
        <v/>
      </c>
      <c r="P10" s="38" t="str">
        <f t="shared" si="14"/>
        <v/>
      </c>
      <c r="Q10" s="38" t="str">
        <f t="shared" si="15"/>
        <v/>
      </c>
      <c r="R10" s="38" t="str">
        <f t="shared" si="16"/>
        <v/>
      </c>
      <c r="S10" s="38" t="str">
        <f t="shared" si="17"/>
        <v>A09 Proyecto no elegible con valoraciones cerradas: no puede incorporarse al cálculo del IP</v>
      </c>
      <c r="T10" s="38" t="str">
        <f t="shared" si="18"/>
        <v/>
      </c>
      <c r="U10" s="38" t="str">
        <f t="shared" si="19"/>
        <v/>
      </c>
      <c r="V10" s="38" t="str">
        <f t="shared" si="20"/>
        <v/>
      </c>
      <c r="W10" s="38" t="str">
        <f t="shared" si="21"/>
        <v/>
      </c>
      <c r="X10" s="38" t="str">
        <f t="shared" si="22"/>
        <v/>
      </c>
      <c r="Y10" s="13" t="str">
        <f t="shared" si="23"/>
        <v/>
      </c>
      <c r="Z10" s="13" t="str">
        <f t="shared" si="24"/>
        <v/>
      </c>
      <c r="AA10" s="13" t="str">
        <f>IF($A10="","",IF(AND('03_Necesidad'!$I10&lt;&gt;"",'03_Necesidad'!$I10='04_Impacto'!$J10,'03_Necesidad'!$K10='04_Impacto'!$L10),"A17 La fuente y la justificación son idénticas en Necesidad e Impacto: verifique que no se use el mismo elemento para elevar dos criterios (Ap. 6.3)",""))</f>
        <v/>
      </c>
      <c r="AB10" s="25" t="str" cm="1">
        <f t="array" ref="AB10">IF($A10="","",IF(AND(_xlfn.XLOOKUP($A10,Proy_Folio,Proy_TratDif,"")&lt;&gt;INDEX(Cat_TratDif,1),_xlfn.XLOOKUP($A10,Proy_Folio,Proy_Participa,"")=""),"A18 Se declaró un tratamiento diferenciado sin definir si el proyecto participa en la comparación general (Ap. 1.2)",""))</f>
        <v/>
      </c>
      <c r="AC10" s="25" t="str">
        <f t="shared" si="25"/>
        <v>A09 Proyecto no elegible con valoraciones cerradas: no puede incorporarse al cálculo del IP</v>
      </c>
      <c r="AD10" s="24" cm="1">
        <f t="array" ref="AD10">IF($A10="","",SUMPRODUCT(--($K10:$AB10&lt;&gt;"")))</f>
        <v>1</v>
      </c>
    </row>
    <row r="11" spans="1:30" ht="31.95" customHeight="1" x14ac:dyDescent="0.3">
      <c r="A11" s="38" t="str">
        <f>IF('01_Proyectos'!A11="","",'01_Proyectos'!A11)</f>
        <v>PPI-EJEMPLO-08</v>
      </c>
      <c r="B11" s="38" t="str">
        <f t="shared" si="0"/>
        <v>EJEMPLO · Ampliación de la red de drenaje sanitario para incorporar 180 viviendas sin conexión, con 1.2 km de red y descargas domiciliarias, Aquixtla, Aquixtla, Puebla</v>
      </c>
      <c r="C11" s="34" t="str">
        <f t="shared" si="1"/>
        <v>Alta</v>
      </c>
      <c r="D11" s="34" t="str">
        <f t="shared" si="2"/>
        <v>Sí</v>
      </c>
      <c r="E11" s="34" t="str">
        <f t="shared" si="3"/>
        <v>Sí</v>
      </c>
      <c r="F11" s="34" t="str">
        <f t="shared" si="4"/>
        <v>Sí</v>
      </c>
      <c r="G11" s="34" t="str">
        <f t="shared" si="5"/>
        <v>Alta</v>
      </c>
      <c r="H11" s="34" t="str">
        <f t="shared" si="6"/>
        <v>Sí</v>
      </c>
      <c r="I11" s="34" t="str">
        <f t="shared" si="7"/>
        <v>Alta</v>
      </c>
      <c r="J11" s="34" t="str">
        <f t="shared" si="8"/>
        <v>Sí</v>
      </c>
      <c r="K11" s="38" t="str">
        <f t="shared" si="9"/>
        <v/>
      </c>
      <c r="L11" s="38" t="str">
        <f t="shared" si="10"/>
        <v/>
      </c>
      <c r="M11" s="38" t="str">
        <f t="shared" si="11"/>
        <v/>
      </c>
      <c r="N11" s="38" t="str">
        <f t="shared" si="12"/>
        <v/>
      </c>
      <c r="O11" s="38" t="str">
        <f t="shared" si="13"/>
        <v/>
      </c>
      <c r="P11" s="38" t="str">
        <f t="shared" si="14"/>
        <v/>
      </c>
      <c r="Q11" s="38" t="str">
        <f t="shared" si="15"/>
        <v/>
      </c>
      <c r="R11" s="38" t="str">
        <f t="shared" si="16"/>
        <v/>
      </c>
      <c r="S11" s="38" t="str">
        <f t="shared" si="17"/>
        <v>A09 Proyecto no elegible con valoraciones cerradas: no puede incorporarse al cálculo del IP</v>
      </c>
      <c r="T11" s="38" t="str">
        <f t="shared" si="18"/>
        <v>A10 Criterios sin cierre completo: no procede el cálculo definitivo del IP</v>
      </c>
      <c r="U11" s="38" t="str">
        <f t="shared" si="19"/>
        <v/>
      </c>
      <c r="V11" s="38" t="str">
        <f t="shared" si="20"/>
        <v/>
      </c>
      <c r="W11" s="38" t="str">
        <f t="shared" si="21"/>
        <v/>
      </c>
      <c r="X11" s="38" t="str">
        <f t="shared" si="22"/>
        <v/>
      </c>
      <c r="Y11" s="13" t="str">
        <f t="shared" si="23"/>
        <v/>
      </c>
      <c r="Z11" s="13" t="str">
        <f t="shared" si="24"/>
        <v/>
      </c>
      <c r="AA11" s="13" t="str">
        <f>IF($A11="","",IF(AND('03_Necesidad'!$I11&lt;&gt;"",'03_Necesidad'!$I11='04_Impacto'!$J11,'03_Necesidad'!$K11='04_Impacto'!$L11),"A17 La fuente y la justificación son idénticas en Necesidad e Impacto: verifique que no se use el mismo elemento para elevar dos criterios (Ap. 6.3)",""))</f>
        <v/>
      </c>
      <c r="AB11" s="25" t="str" cm="1">
        <f t="array" ref="AB11">IF($A11="","",IF(AND(_xlfn.XLOOKUP($A11,Proy_Folio,Proy_TratDif,"")&lt;&gt;INDEX(Cat_TratDif,1),_xlfn.XLOOKUP($A11,Proy_Folio,Proy_Participa,"")=""),"A18 Se declaró un tratamiento diferenciado sin definir si el proyecto participa en la comparación general (Ap. 1.2)",""))</f>
        <v/>
      </c>
      <c r="AC11" s="25" t="str">
        <f t="shared" si="25"/>
        <v>A09 Proyecto no elegible con valoraciones cerradas: no puede incorporarse al cálculo del IP  |  A10 Criterios sin cierre completo: no procede el cálculo definitivo del IP</v>
      </c>
      <c r="AD11" s="24" cm="1">
        <f t="array" ref="AD11">IF($A11="","",SUMPRODUCT(--($K11:$AB11&lt;&gt;"")))</f>
        <v>2</v>
      </c>
    </row>
    <row r="12" spans="1:30" ht="31.95" customHeight="1" x14ac:dyDescent="0.3">
      <c r="A12" s="38" t="str">
        <f>IF('01_Proyectos'!A12="","",'01_Proyectos'!A12)</f>
        <v>PPI-EJEMPLO-09</v>
      </c>
      <c r="B12" s="38" t="str">
        <f t="shared" si="0"/>
        <v>EJEMPLO · Rehabilitación de un camino rural para mejorar la comunicación de tres localidades, con 4.5 km de revestimiento, Zapotitlán de Méndez, Zapotitlán de Méndez, Puebla</v>
      </c>
      <c r="C12" s="34" t="str">
        <f t="shared" si="1"/>
        <v>Alta</v>
      </c>
      <c r="D12" s="34" t="str">
        <f t="shared" si="2"/>
        <v>Sí</v>
      </c>
      <c r="E12" s="34" t="str">
        <f t="shared" si="3"/>
        <v>Sí</v>
      </c>
      <c r="F12" s="34" t="str">
        <f t="shared" si="4"/>
        <v>Sí</v>
      </c>
      <c r="G12" s="34" t="str">
        <f t="shared" si="5"/>
        <v>II – Información Insuficiente</v>
      </c>
      <c r="H12" s="34" t="str">
        <f t="shared" si="6"/>
        <v>No</v>
      </c>
      <c r="I12" s="34" t="str">
        <f t="shared" si="7"/>
        <v>II – Información Insuficiente</v>
      </c>
      <c r="J12" s="34" t="str">
        <f t="shared" si="8"/>
        <v>No</v>
      </c>
      <c r="K12" s="38" t="str">
        <f t="shared" si="9"/>
        <v/>
      </c>
      <c r="L12" s="38" t="str">
        <f t="shared" si="10"/>
        <v>A02 Información Insuficiente (II) pendiente de subsanar antes del cierre</v>
      </c>
      <c r="M12" s="38" t="str">
        <f t="shared" si="11"/>
        <v/>
      </c>
      <c r="N12" s="38" t="str">
        <f t="shared" si="12"/>
        <v/>
      </c>
      <c r="O12" s="38" t="str">
        <f t="shared" si="13"/>
        <v/>
      </c>
      <c r="P12" s="38" t="str">
        <f t="shared" si="14"/>
        <v/>
      </c>
      <c r="Q12" s="38" t="str">
        <f t="shared" si="15"/>
        <v/>
      </c>
      <c r="R12" s="38" t="str">
        <f t="shared" si="16"/>
        <v/>
      </c>
      <c r="S12" s="38" t="str">
        <f t="shared" si="17"/>
        <v/>
      </c>
      <c r="T12" s="38" t="str">
        <f t="shared" si="18"/>
        <v>A10 Criterios sin cierre completo: no procede el cálculo definitivo del IP</v>
      </c>
      <c r="U12" s="38" t="str">
        <f t="shared" si="19"/>
        <v/>
      </c>
      <c r="V12" s="38" t="str">
        <f t="shared" si="20"/>
        <v/>
      </c>
      <c r="W12" s="38" t="str">
        <f t="shared" si="21"/>
        <v/>
      </c>
      <c r="X12" s="38" t="str">
        <f t="shared" si="22"/>
        <v/>
      </c>
      <c r="Y12" s="13" t="str">
        <f t="shared" si="23"/>
        <v/>
      </c>
      <c r="Z12" s="13" t="str">
        <f t="shared" si="24"/>
        <v/>
      </c>
      <c r="AA12" s="13" t="str">
        <f>IF($A12="","",IF(AND('03_Necesidad'!$I12&lt;&gt;"",'03_Necesidad'!$I12='04_Impacto'!$J12,'03_Necesidad'!$K12='04_Impacto'!$L12),"A17 La fuente y la justificación son idénticas en Necesidad e Impacto: verifique que no se use el mismo elemento para elevar dos criterios (Ap. 6.3)",""))</f>
        <v/>
      </c>
      <c r="AB12" s="25" t="str" cm="1">
        <f t="array" ref="AB12">IF($A12="","",IF(AND(_xlfn.XLOOKUP($A12,Proy_Folio,Proy_TratDif,"")&lt;&gt;INDEX(Cat_TratDif,1),_xlfn.XLOOKUP($A12,Proy_Folio,Proy_Participa,"")=""),"A18 Se declaró un tratamiento diferenciado sin definir si el proyecto participa en la comparación general (Ap. 1.2)",""))</f>
        <v/>
      </c>
      <c r="AC12" s="25" t="str">
        <f t="shared" si="25"/>
        <v>A02 Información Insuficiente (II) pendiente de subsanar antes del cierre  |  A10 Criterios sin cierre completo: no procede el cálculo definitivo del IP</v>
      </c>
      <c r="AD12" s="24" cm="1">
        <f t="array" ref="AD12">IF($A12="","",SUMPRODUCT(--($K12:$AB12&lt;&gt;"")))</f>
        <v>2</v>
      </c>
    </row>
    <row r="13" spans="1:30" ht="31.95" customHeight="1" x14ac:dyDescent="0.3">
      <c r="A13" s="38" t="str">
        <f>IF('01_Proyectos'!A13="","",'01_Proyectos'!A13)</f>
        <v>PPI-EJEMPLO-10</v>
      </c>
      <c r="B13" s="38" t="str">
        <f t="shared" si="0"/>
        <v>EJEMPLO · Programa de sustitución de luminarias por tecnología LED en tres municipios rurales, con 1,450 puntos de luz de características homogéneas, Puebla</v>
      </c>
      <c r="C13" s="34" t="str">
        <f t="shared" si="1"/>
        <v>Media</v>
      </c>
      <c r="D13" s="34" t="str">
        <f t="shared" si="2"/>
        <v>Sí</v>
      </c>
      <c r="E13" s="34" t="str">
        <f t="shared" si="3"/>
        <v>Sí</v>
      </c>
      <c r="F13" s="34" t="str">
        <f t="shared" si="4"/>
        <v>Sí</v>
      </c>
      <c r="G13" s="34" t="str">
        <f t="shared" si="5"/>
        <v>Media</v>
      </c>
      <c r="H13" s="34" t="str">
        <f t="shared" si="6"/>
        <v>Sí</v>
      </c>
      <c r="I13" s="34" t="str">
        <f t="shared" si="7"/>
        <v>Media</v>
      </c>
      <c r="J13" s="34" t="str">
        <f t="shared" si="8"/>
        <v>Sí</v>
      </c>
      <c r="K13" s="38" t="str">
        <f t="shared" si="9"/>
        <v/>
      </c>
      <c r="L13" s="38" t="str">
        <f t="shared" si="10"/>
        <v/>
      </c>
      <c r="M13" s="38" t="str">
        <f t="shared" si="11"/>
        <v/>
      </c>
      <c r="N13" s="38" t="str">
        <f t="shared" si="12"/>
        <v/>
      </c>
      <c r="O13" s="38" t="str">
        <f t="shared" si="13"/>
        <v/>
      </c>
      <c r="P13" s="38" t="str">
        <f t="shared" si="14"/>
        <v/>
      </c>
      <c r="Q13" s="38" t="str">
        <f t="shared" si="15"/>
        <v/>
      </c>
      <c r="R13" s="38" t="str">
        <f t="shared" si="16"/>
        <v/>
      </c>
      <c r="S13" s="38" t="str">
        <f t="shared" si="17"/>
        <v/>
      </c>
      <c r="T13" s="38" t="str">
        <f t="shared" si="18"/>
        <v/>
      </c>
      <c r="U13" s="38" t="str">
        <f t="shared" si="19"/>
        <v/>
      </c>
      <c r="V13" s="38" t="str">
        <f t="shared" si="20"/>
        <v/>
      </c>
      <c r="W13" s="38" t="str">
        <f t="shared" si="21"/>
        <v/>
      </c>
      <c r="X13" s="38" t="str">
        <f t="shared" si="22"/>
        <v/>
      </c>
      <c r="Y13" s="13" t="str">
        <f t="shared" si="23"/>
        <v/>
      </c>
      <c r="Z13" s="13" t="str">
        <f t="shared" si="24"/>
        <v/>
      </c>
      <c r="AA13" s="13" t="str">
        <f>IF($A13="","",IF(AND('03_Necesidad'!$I13&lt;&gt;"",'03_Necesidad'!$I13='04_Impacto'!$J13,'03_Necesidad'!$K13='04_Impacto'!$L13),"A17 La fuente y la justificación son idénticas en Necesidad e Impacto: verifique que no se use el mismo elemento para elevar dos criterios (Ap. 6.3)",""))</f>
        <v/>
      </c>
      <c r="AB13" s="25" t="str" cm="1">
        <f t="array" ref="AB13">IF($A13="","",IF(AND(_xlfn.XLOOKUP($A13,Proy_Folio,Proy_TratDif,"")&lt;&gt;INDEX(Cat_TratDif,1),_xlfn.XLOOKUP($A13,Proy_Folio,Proy_Participa,"")=""),"A18 Se declaró un tratamiento diferenciado sin definir si el proyecto participa en la comparación general (Ap. 1.2)",""))</f>
        <v/>
      </c>
      <c r="AC13" s="25" t="str">
        <f t="shared" si="25"/>
        <v/>
      </c>
      <c r="AD13" s="24" cm="1">
        <f t="array" ref="AD13">IF($A13="","",SUMPRODUCT(--($K13:$AB13&lt;&gt;"")))</f>
        <v>0</v>
      </c>
    </row>
    <row r="14" spans="1:30" ht="31.95" customHeight="1" x14ac:dyDescent="0.3">
      <c r="A14" s="38" t="str">
        <f>IF('01_Proyectos'!A14="","",'01_Proyectos'!A14)</f>
        <v/>
      </c>
      <c r="B14" s="38" t="str">
        <f t="shared" si="0"/>
        <v/>
      </c>
      <c r="C14" s="34" t="str">
        <f t="shared" si="1"/>
        <v/>
      </c>
      <c r="D14" s="34" t="str">
        <f t="shared" si="2"/>
        <v/>
      </c>
      <c r="E14" s="34" t="str">
        <f t="shared" si="3"/>
        <v/>
      </c>
      <c r="F14" s="34" t="str">
        <f t="shared" si="4"/>
        <v/>
      </c>
      <c r="G14" s="34" t="str">
        <f t="shared" si="5"/>
        <v/>
      </c>
      <c r="H14" s="34" t="str">
        <f t="shared" si="6"/>
        <v/>
      </c>
      <c r="I14" s="34" t="str">
        <f t="shared" si="7"/>
        <v/>
      </c>
      <c r="J14" s="34" t="str">
        <f t="shared" si="8"/>
        <v/>
      </c>
      <c r="K14" s="38" t="str">
        <f t="shared" si="9"/>
        <v/>
      </c>
      <c r="L14" s="38" t="str">
        <f t="shared" si="10"/>
        <v/>
      </c>
      <c r="M14" s="38" t="str">
        <f t="shared" si="11"/>
        <v/>
      </c>
      <c r="N14" s="38" t="str">
        <f t="shared" si="12"/>
        <v/>
      </c>
      <c r="O14" s="38" t="str">
        <f t="shared" si="13"/>
        <v/>
      </c>
      <c r="P14" s="38" t="str">
        <f t="shared" si="14"/>
        <v/>
      </c>
      <c r="Q14" s="38" t="str">
        <f t="shared" si="15"/>
        <v/>
      </c>
      <c r="R14" s="38" t="str">
        <f t="shared" si="16"/>
        <v/>
      </c>
      <c r="S14" s="38" t="str">
        <f t="shared" si="17"/>
        <v/>
      </c>
      <c r="T14" s="38" t="str">
        <f t="shared" si="18"/>
        <v/>
      </c>
      <c r="U14" s="38" t="str">
        <f t="shared" si="19"/>
        <v/>
      </c>
      <c r="V14" s="38" t="str">
        <f t="shared" si="20"/>
        <v/>
      </c>
      <c r="W14" s="38" t="str">
        <f t="shared" si="21"/>
        <v/>
      </c>
      <c r="X14" s="38" t="str">
        <f t="shared" si="22"/>
        <v/>
      </c>
      <c r="Y14" s="13" t="str">
        <f t="shared" si="23"/>
        <v/>
      </c>
      <c r="Z14" s="13" t="str">
        <f t="shared" si="24"/>
        <v/>
      </c>
      <c r="AA14" s="13" t="str">
        <f>IF($A14="","",IF(AND('03_Necesidad'!$I14&lt;&gt;"",'03_Necesidad'!$I14='04_Impacto'!$J14,'03_Necesidad'!$K14='04_Impacto'!$L14),"A17 La fuente y la justificación son idénticas en Necesidad e Impacto: verifique que no se use el mismo elemento para elevar dos criterios (Ap. 6.3)",""))</f>
        <v/>
      </c>
      <c r="AB14" s="25" t="str" cm="1">
        <f t="array" ref="AB14">IF($A14="","",IF(AND(_xlfn.XLOOKUP($A14,Proy_Folio,Proy_TratDif,"")&lt;&gt;INDEX(Cat_TratDif,1),_xlfn.XLOOKUP($A14,Proy_Folio,Proy_Participa,"")=""),"A18 Se declaró un tratamiento diferenciado sin definir si el proyecto participa en la comparación general (Ap. 1.2)",""))</f>
        <v/>
      </c>
      <c r="AC14" s="25" t="str">
        <f t="shared" si="25"/>
        <v/>
      </c>
      <c r="AD14" s="24" t="str" cm="1">
        <f t="array" ref="AD14">IF($A14="","",SUMPRODUCT(--($K14:$AB14&lt;&gt;"")))</f>
        <v/>
      </c>
    </row>
    <row r="15" spans="1:30" ht="31.95" customHeight="1" x14ac:dyDescent="0.3">
      <c r="A15" s="38" t="str">
        <f>IF('01_Proyectos'!A15="","",'01_Proyectos'!A15)</f>
        <v/>
      </c>
      <c r="B15" s="38" t="str">
        <f t="shared" si="0"/>
        <v/>
      </c>
      <c r="C15" s="34" t="str">
        <f t="shared" si="1"/>
        <v/>
      </c>
      <c r="D15" s="34" t="str">
        <f t="shared" si="2"/>
        <v/>
      </c>
      <c r="E15" s="34" t="str">
        <f t="shared" si="3"/>
        <v/>
      </c>
      <c r="F15" s="34" t="str">
        <f t="shared" si="4"/>
        <v/>
      </c>
      <c r="G15" s="34" t="str">
        <f t="shared" si="5"/>
        <v/>
      </c>
      <c r="H15" s="34" t="str">
        <f t="shared" si="6"/>
        <v/>
      </c>
      <c r="I15" s="34" t="str">
        <f t="shared" si="7"/>
        <v/>
      </c>
      <c r="J15" s="34" t="str">
        <f t="shared" si="8"/>
        <v/>
      </c>
      <c r="K15" s="38" t="str">
        <f t="shared" si="9"/>
        <v/>
      </c>
      <c r="L15" s="38" t="str">
        <f t="shared" si="10"/>
        <v/>
      </c>
      <c r="M15" s="38" t="str">
        <f t="shared" si="11"/>
        <v/>
      </c>
      <c r="N15" s="38" t="str">
        <f t="shared" si="12"/>
        <v/>
      </c>
      <c r="O15" s="38" t="str">
        <f t="shared" si="13"/>
        <v/>
      </c>
      <c r="P15" s="38" t="str">
        <f t="shared" si="14"/>
        <v/>
      </c>
      <c r="Q15" s="38" t="str">
        <f t="shared" si="15"/>
        <v/>
      </c>
      <c r="R15" s="38" t="str">
        <f t="shared" si="16"/>
        <v/>
      </c>
      <c r="S15" s="38" t="str">
        <f t="shared" si="17"/>
        <v/>
      </c>
      <c r="T15" s="38" t="str">
        <f t="shared" si="18"/>
        <v/>
      </c>
      <c r="U15" s="38" t="str">
        <f t="shared" si="19"/>
        <v/>
      </c>
      <c r="V15" s="38" t="str">
        <f t="shared" si="20"/>
        <v/>
      </c>
      <c r="W15" s="38" t="str">
        <f t="shared" si="21"/>
        <v/>
      </c>
      <c r="X15" s="38" t="str">
        <f t="shared" si="22"/>
        <v/>
      </c>
      <c r="Y15" s="13" t="str">
        <f t="shared" si="23"/>
        <v/>
      </c>
      <c r="Z15" s="13" t="str">
        <f t="shared" si="24"/>
        <v/>
      </c>
      <c r="AA15" s="13" t="str">
        <f>IF($A15="","",IF(AND('03_Necesidad'!$I15&lt;&gt;"",'03_Necesidad'!$I15='04_Impacto'!$J15,'03_Necesidad'!$K15='04_Impacto'!$L15),"A17 La fuente y la justificación son idénticas en Necesidad e Impacto: verifique que no se use el mismo elemento para elevar dos criterios (Ap. 6.3)",""))</f>
        <v/>
      </c>
      <c r="AB15" s="25" t="str" cm="1">
        <f t="array" ref="AB15">IF($A15="","",IF(AND(_xlfn.XLOOKUP($A15,Proy_Folio,Proy_TratDif,"")&lt;&gt;INDEX(Cat_TratDif,1),_xlfn.XLOOKUP($A15,Proy_Folio,Proy_Participa,"")=""),"A18 Se declaró un tratamiento diferenciado sin definir si el proyecto participa en la comparación general (Ap. 1.2)",""))</f>
        <v/>
      </c>
      <c r="AC15" s="25" t="str">
        <f t="shared" si="25"/>
        <v/>
      </c>
      <c r="AD15" s="24" t="str" cm="1">
        <f t="array" ref="AD15">IF($A15="","",SUMPRODUCT(--($K15:$AB15&lt;&gt;"")))</f>
        <v/>
      </c>
    </row>
    <row r="16" spans="1:30" ht="31.95" customHeight="1" x14ac:dyDescent="0.3">
      <c r="A16" s="38" t="str">
        <f>IF('01_Proyectos'!A16="","",'01_Proyectos'!A16)</f>
        <v/>
      </c>
      <c r="B16" s="38" t="str">
        <f t="shared" si="0"/>
        <v/>
      </c>
      <c r="C16" s="34" t="str">
        <f t="shared" si="1"/>
        <v/>
      </c>
      <c r="D16" s="34" t="str">
        <f t="shared" si="2"/>
        <v/>
      </c>
      <c r="E16" s="34" t="str">
        <f t="shared" si="3"/>
        <v/>
      </c>
      <c r="F16" s="34" t="str">
        <f t="shared" si="4"/>
        <v/>
      </c>
      <c r="G16" s="34" t="str">
        <f t="shared" si="5"/>
        <v/>
      </c>
      <c r="H16" s="34" t="str">
        <f t="shared" si="6"/>
        <v/>
      </c>
      <c r="I16" s="34" t="str">
        <f t="shared" si="7"/>
        <v/>
      </c>
      <c r="J16" s="34" t="str">
        <f t="shared" si="8"/>
        <v/>
      </c>
      <c r="K16" s="38" t="str">
        <f t="shared" si="9"/>
        <v/>
      </c>
      <c r="L16" s="38" t="str">
        <f t="shared" si="10"/>
        <v/>
      </c>
      <c r="M16" s="38" t="str">
        <f t="shared" si="11"/>
        <v/>
      </c>
      <c r="N16" s="38" t="str">
        <f t="shared" si="12"/>
        <v/>
      </c>
      <c r="O16" s="38" t="str">
        <f t="shared" si="13"/>
        <v/>
      </c>
      <c r="P16" s="38" t="str">
        <f t="shared" si="14"/>
        <v/>
      </c>
      <c r="Q16" s="38" t="str">
        <f t="shared" si="15"/>
        <v/>
      </c>
      <c r="R16" s="38" t="str">
        <f t="shared" si="16"/>
        <v/>
      </c>
      <c r="S16" s="38" t="str">
        <f t="shared" si="17"/>
        <v/>
      </c>
      <c r="T16" s="38" t="str">
        <f t="shared" si="18"/>
        <v/>
      </c>
      <c r="U16" s="38" t="str">
        <f t="shared" si="19"/>
        <v/>
      </c>
      <c r="V16" s="38" t="str">
        <f t="shared" si="20"/>
        <v/>
      </c>
      <c r="W16" s="38" t="str">
        <f t="shared" si="21"/>
        <v/>
      </c>
      <c r="X16" s="38" t="str">
        <f t="shared" si="22"/>
        <v/>
      </c>
      <c r="Y16" s="13" t="str">
        <f t="shared" si="23"/>
        <v/>
      </c>
      <c r="Z16" s="13" t="str">
        <f t="shared" si="24"/>
        <v/>
      </c>
      <c r="AA16" s="13" t="str">
        <f>IF($A16="","",IF(AND('03_Necesidad'!$I16&lt;&gt;"",'03_Necesidad'!$I16='04_Impacto'!$J16,'03_Necesidad'!$K16='04_Impacto'!$L16),"A17 La fuente y la justificación son idénticas en Necesidad e Impacto: verifique que no se use el mismo elemento para elevar dos criterios (Ap. 6.3)",""))</f>
        <v/>
      </c>
      <c r="AB16" s="25" t="str" cm="1">
        <f t="array" ref="AB16">IF($A16="","",IF(AND(_xlfn.XLOOKUP($A16,Proy_Folio,Proy_TratDif,"")&lt;&gt;INDEX(Cat_TratDif,1),_xlfn.XLOOKUP($A16,Proy_Folio,Proy_Participa,"")=""),"A18 Se declaró un tratamiento diferenciado sin definir si el proyecto participa en la comparación general (Ap. 1.2)",""))</f>
        <v/>
      </c>
      <c r="AC16" s="25" t="str">
        <f t="shared" si="25"/>
        <v/>
      </c>
      <c r="AD16" s="24" t="str" cm="1">
        <f t="array" ref="AD16">IF($A16="","",SUMPRODUCT(--($K16:$AB16&lt;&gt;"")))</f>
        <v/>
      </c>
    </row>
    <row r="17" spans="1:30" ht="31.95" customHeight="1" x14ac:dyDescent="0.3">
      <c r="A17" s="38" t="str">
        <f>IF('01_Proyectos'!A17="","",'01_Proyectos'!A17)</f>
        <v/>
      </c>
      <c r="B17" s="38" t="str">
        <f t="shared" si="0"/>
        <v/>
      </c>
      <c r="C17" s="34" t="str">
        <f t="shared" si="1"/>
        <v/>
      </c>
      <c r="D17" s="34" t="str">
        <f t="shared" si="2"/>
        <v/>
      </c>
      <c r="E17" s="34" t="str">
        <f t="shared" si="3"/>
        <v/>
      </c>
      <c r="F17" s="34" t="str">
        <f t="shared" si="4"/>
        <v/>
      </c>
      <c r="G17" s="34" t="str">
        <f t="shared" si="5"/>
        <v/>
      </c>
      <c r="H17" s="34" t="str">
        <f t="shared" si="6"/>
        <v/>
      </c>
      <c r="I17" s="34" t="str">
        <f t="shared" si="7"/>
        <v/>
      </c>
      <c r="J17" s="34" t="str">
        <f t="shared" si="8"/>
        <v/>
      </c>
      <c r="K17" s="38" t="str">
        <f t="shared" si="9"/>
        <v/>
      </c>
      <c r="L17" s="38" t="str">
        <f t="shared" si="10"/>
        <v/>
      </c>
      <c r="M17" s="38" t="str">
        <f t="shared" si="11"/>
        <v/>
      </c>
      <c r="N17" s="38" t="str">
        <f t="shared" si="12"/>
        <v/>
      </c>
      <c r="O17" s="38" t="str">
        <f t="shared" si="13"/>
        <v/>
      </c>
      <c r="P17" s="38" t="str">
        <f t="shared" si="14"/>
        <v/>
      </c>
      <c r="Q17" s="38" t="str">
        <f t="shared" si="15"/>
        <v/>
      </c>
      <c r="R17" s="38" t="str">
        <f t="shared" si="16"/>
        <v/>
      </c>
      <c r="S17" s="38" t="str">
        <f t="shared" si="17"/>
        <v/>
      </c>
      <c r="T17" s="38" t="str">
        <f t="shared" si="18"/>
        <v/>
      </c>
      <c r="U17" s="38" t="str">
        <f t="shared" si="19"/>
        <v/>
      </c>
      <c r="V17" s="38" t="str">
        <f t="shared" si="20"/>
        <v/>
      </c>
      <c r="W17" s="38" t="str">
        <f t="shared" si="21"/>
        <v/>
      </c>
      <c r="X17" s="38" t="str">
        <f t="shared" si="22"/>
        <v/>
      </c>
      <c r="Y17" s="13" t="str">
        <f t="shared" si="23"/>
        <v/>
      </c>
      <c r="Z17" s="13" t="str">
        <f t="shared" si="24"/>
        <v/>
      </c>
      <c r="AA17" s="13" t="str">
        <f>IF($A17="","",IF(AND('03_Necesidad'!$I17&lt;&gt;"",'03_Necesidad'!$I17='04_Impacto'!$J17,'03_Necesidad'!$K17='04_Impacto'!$L17),"A17 La fuente y la justificación son idénticas en Necesidad e Impacto: verifique que no se use el mismo elemento para elevar dos criterios (Ap. 6.3)",""))</f>
        <v/>
      </c>
      <c r="AB17" s="25" t="str" cm="1">
        <f t="array" ref="AB17">IF($A17="","",IF(AND(_xlfn.XLOOKUP($A17,Proy_Folio,Proy_TratDif,"")&lt;&gt;INDEX(Cat_TratDif,1),_xlfn.XLOOKUP($A17,Proy_Folio,Proy_Participa,"")=""),"A18 Se declaró un tratamiento diferenciado sin definir si el proyecto participa en la comparación general (Ap. 1.2)",""))</f>
        <v/>
      </c>
      <c r="AC17" s="25" t="str">
        <f t="shared" si="25"/>
        <v/>
      </c>
      <c r="AD17" s="24" t="str" cm="1">
        <f t="array" ref="AD17">IF($A17="","",SUMPRODUCT(--($K17:$AB17&lt;&gt;"")))</f>
        <v/>
      </c>
    </row>
    <row r="18" spans="1:30" ht="31.95" customHeight="1" x14ac:dyDescent="0.3">
      <c r="A18" s="38" t="str">
        <f>IF('01_Proyectos'!A18="","",'01_Proyectos'!A18)</f>
        <v/>
      </c>
      <c r="B18" s="38" t="str">
        <f t="shared" si="0"/>
        <v/>
      </c>
      <c r="C18" s="34" t="str">
        <f t="shared" si="1"/>
        <v/>
      </c>
      <c r="D18" s="34" t="str">
        <f t="shared" si="2"/>
        <v/>
      </c>
      <c r="E18" s="34" t="str">
        <f t="shared" si="3"/>
        <v/>
      </c>
      <c r="F18" s="34" t="str">
        <f t="shared" si="4"/>
        <v/>
      </c>
      <c r="G18" s="34" t="str">
        <f t="shared" si="5"/>
        <v/>
      </c>
      <c r="H18" s="34" t="str">
        <f t="shared" si="6"/>
        <v/>
      </c>
      <c r="I18" s="34" t="str">
        <f t="shared" si="7"/>
        <v/>
      </c>
      <c r="J18" s="34" t="str">
        <f t="shared" si="8"/>
        <v/>
      </c>
      <c r="K18" s="38" t="str">
        <f t="shared" si="9"/>
        <v/>
      </c>
      <c r="L18" s="38" t="str">
        <f t="shared" si="10"/>
        <v/>
      </c>
      <c r="M18" s="38" t="str">
        <f t="shared" si="11"/>
        <v/>
      </c>
      <c r="N18" s="38" t="str">
        <f t="shared" si="12"/>
        <v/>
      </c>
      <c r="O18" s="38" t="str">
        <f t="shared" si="13"/>
        <v/>
      </c>
      <c r="P18" s="38" t="str">
        <f t="shared" si="14"/>
        <v/>
      </c>
      <c r="Q18" s="38" t="str">
        <f t="shared" si="15"/>
        <v/>
      </c>
      <c r="R18" s="38" t="str">
        <f t="shared" si="16"/>
        <v/>
      </c>
      <c r="S18" s="38" t="str">
        <f t="shared" si="17"/>
        <v/>
      </c>
      <c r="T18" s="38" t="str">
        <f t="shared" si="18"/>
        <v/>
      </c>
      <c r="U18" s="38" t="str">
        <f t="shared" si="19"/>
        <v/>
      </c>
      <c r="V18" s="38" t="str">
        <f t="shared" si="20"/>
        <v/>
      </c>
      <c r="W18" s="38" t="str">
        <f t="shared" si="21"/>
        <v/>
      </c>
      <c r="X18" s="38" t="str">
        <f t="shared" si="22"/>
        <v/>
      </c>
      <c r="Y18" s="13" t="str">
        <f t="shared" si="23"/>
        <v/>
      </c>
      <c r="Z18" s="13" t="str">
        <f t="shared" si="24"/>
        <v/>
      </c>
      <c r="AA18" s="13" t="str">
        <f>IF($A18="","",IF(AND('03_Necesidad'!$I18&lt;&gt;"",'03_Necesidad'!$I18='04_Impacto'!$J18,'03_Necesidad'!$K18='04_Impacto'!$L18),"A17 La fuente y la justificación son idénticas en Necesidad e Impacto: verifique que no se use el mismo elemento para elevar dos criterios (Ap. 6.3)",""))</f>
        <v/>
      </c>
      <c r="AB18" s="25" t="str" cm="1">
        <f t="array" ref="AB18">IF($A18="","",IF(AND(_xlfn.XLOOKUP($A18,Proy_Folio,Proy_TratDif,"")&lt;&gt;INDEX(Cat_TratDif,1),_xlfn.XLOOKUP($A18,Proy_Folio,Proy_Participa,"")=""),"A18 Se declaró un tratamiento diferenciado sin definir si el proyecto participa en la comparación general (Ap. 1.2)",""))</f>
        <v/>
      </c>
      <c r="AC18" s="25" t="str">
        <f t="shared" si="25"/>
        <v/>
      </c>
      <c r="AD18" s="24" t="str" cm="1">
        <f t="array" ref="AD18">IF($A18="","",SUMPRODUCT(--($K18:$AB18&lt;&gt;"")))</f>
        <v/>
      </c>
    </row>
    <row r="19" spans="1:30" ht="31.95" customHeight="1" x14ac:dyDescent="0.3">
      <c r="A19" s="38" t="str">
        <f>IF('01_Proyectos'!A19="","",'01_Proyectos'!A19)</f>
        <v/>
      </c>
      <c r="B19" s="38" t="str">
        <f t="shared" si="0"/>
        <v/>
      </c>
      <c r="C19" s="34" t="str">
        <f t="shared" si="1"/>
        <v/>
      </c>
      <c r="D19" s="34" t="str">
        <f t="shared" si="2"/>
        <v/>
      </c>
      <c r="E19" s="34" t="str">
        <f t="shared" si="3"/>
        <v/>
      </c>
      <c r="F19" s="34" t="str">
        <f t="shared" si="4"/>
        <v/>
      </c>
      <c r="G19" s="34" t="str">
        <f t="shared" si="5"/>
        <v/>
      </c>
      <c r="H19" s="34" t="str">
        <f t="shared" si="6"/>
        <v/>
      </c>
      <c r="I19" s="34" t="str">
        <f t="shared" si="7"/>
        <v/>
      </c>
      <c r="J19" s="34" t="str">
        <f t="shared" si="8"/>
        <v/>
      </c>
      <c r="K19" s="38" t="str">
        <f t="shared" si="9"/>
        <v/>
      </c>
      <c r="L19" s="38" t="str">
        <f t="shared" si="10"/>
        <v/>
      </c>
      <c r="M19" s="38" t="str">
        <f t="shared" si="11"/>
        <v/>
      </c>
      <c r="N19" s="38" t="str">
        <f t="shared" si="12"/>
        <v/>
      </c>
      <c r="O19" s="38" t="str">
        <f t="shared" si="13"/>
        <v/>
      </c>
      <c r="P19" s="38" t="str">
        <f t="shared" si="14"/>
        <v/>
      </c>
      <c r="Q19" s="38" t="str">
        <f t="shared" si="15"/>
        <v/>
      </c>
      <c r="R19" s="38" t="str">
        <f t="shared" si="16"/>
        <v/>
      </c>
      <c r="S19" s="38" t="str">
        <f t="shared" si="17"/>
        <v/>
      </c>
      <c r="T19" s="38" t="str">
        <f t="shared" si="18"/>
        <v/>
      </c>
      <c r="U19" s="38" t="str">
        <f t="shared" si="19"/>
        <v/>
      </c>
      <c r="V19" s="38" t="str">
        <f t="shared" si="20"/>
        <v/>
      </c>
      <c r="W19" s="38" t="str">
        <f t="shared" si="21"/>
        <v/>
      </c>
      <c r="X19" s="38" t="str">
        <f t="shared" si="22"/>
        <v/>
      </c>
      <c r="Y19" s="13" t="str">
        <f t="shared" si="23"/>
        <v/>
      </c>
      <c r="Z19" s="13" t="str">
        <f t="shared" si="24"/>
        <v/>
      </c>
      <c r="AA19" s="13" t="str">
        <f>IF($A19="","",IF(AND('03_Necesidad'!$I19&lt;&gt;"",'03_Necesidad'!$I19='04_Impacto'!$J19,'03_Necesidad'!$K19='04_Impacto'!$L19),"A17 La fuente y la justificación son idénticas en Necesidad e Impacto: verifique que no se use el mismo elemento para elevar dos criterios (Ap. 6.3)",""))</f>
        <v/>
      </c>
      <c r="AB19" s="25" t="str" cm="1">
        <f t="array" ref="AB19">IF($A19="","",IF(AND(_xlfn.XLOOKUP($A19,Proy_Folio,Proy_TratDif,"")&lt;&gt;INDEX(Cat_TratDif,1),_xlfn.XLOOKUP($A19,Proy_Folio,Proy_Participa,"")=""),"A18 Se declaró un tratamiento diferenciado sin definir si el proyecto participa en la comparación general (Ap. 1.2)",""))</f>
        <v/>
      </c>
      <c r="AC19" s="25" t="str">
        <f t="shared" si="25"/>
        <v/>
      </c>
      <c r="AD19" s="24" t="str" cm="1">
        <f t="array" ref="AD19">IF($A19="","",SUMPRODUCT(--($K19:$AB19&lt;&gt;"")))</f>
        <v/>
      </c>
    </row>
    <row r="20" spans="1:30" ht="31.95" customHeight="1" x14ac:dyDescent="0.3">
      <c r="A20" s="38" t="str">
        <f>IF('01_Proyectos'!A20="","",'01_Proyectos'!A20)</f>
        <v/>
      </c>
      <c r="B20" s="38" t="str">
        <f t="shared" si="0"/>
        <v/>
      </c>
      <c r="C20" s="34" t="str">
        <f t="shared" si="1"/>
        <v/>
      </c>
      <c r="D20" s="34" t="str">
        <f t="shared" si="2"/>
        <v/>
      </c>
      <c r="E20" s="34" t="str">
        <f t="shared" si="3"/>
        <v/>
      </c>
      <c r="F20" s="34" t="str">
        <f t="shared" si="4"/>
        <v/>
      </c>
      <c r="G20" s="34" t="str">
        <f t="shared" si="5"/>
        <v/>
      </c>
      <c r="H20" s="34" t="str">
        <f t="shared" si="6"/>
        <v/>
      </c>
      <c r="I20" s="34" t="str">
        <f t="shared" si="7"/>
        <v/>
      </c>
      <c r="J20" s="34" t="str">
        <f t="shared" si="8"/>
        <v/>
      </c>
      <c r="K20" s="38" t="str">
        <f t="shared" si="9"/>
        <v/>
      </c>
      <c r="L20" s="38" t="str">
        <f t="shared" si="10"/>
        <v/>
      </c>
      <c r="M20" s="38" t="str">
        <f t="shared" si="11"/>
        <v/>
      </c>
      <c r="N20" s="38" t="str">
        <f t="shared" si="12"/>
        <v/>
      </c>
      <c r="O20" s="38" t="str">
        <f t="shared" si="13"/>
        <v/>
      </c>
      <c r="P20" s="38" t="str">
        <f t="shared" si="14"/>
        <v/>
      </c>
      <c r="Q20" s="38" t="str">
        <f t="shared" si="15"/>
        <v/>
      </c>
      <c r="R20" s="38" t="str">
        <f t="shared" si="16"/>
        <v/>
      </c>
      <c r="S20" s="38" t="str">
        <f t="shared" si="17"/>
        <v/>
      </c>
      <c r="T20" s="38" t="str">
        <f t="shared" si="18"/>
        <v/>
      </c>
      <c r="U20" s="38" t="str">
        <f t="shared" si="19"/>
        <v/>
      </c>
      <c r="V20" s="38" t="str">
        <f t="shared" si="20"/>
        <v/>
      </c>
      <c r="W20" s="38" t="str">
        <f t="shared" si="21"/>
        <v/>
      </c>
      <c r="X20" s="38" t="str">
        <f t="shared" si="22"/>
        <v/>
      </c>
      <c r="Y20" s="13" t="str">
        <f t="shared" si="23"/>
        <v/>
      </c>
      <c r="Z20" s="13" t="str">
        <f t="shared" si="24"/>
        <v/>
      </c>
      <c r="AA20" s="13" t="str">
        <f>IF($A20="","",IF(AND('03_Necesidad'!$I20&lt;&gt;"",'03_Necesidad'!$I20='04_Impacto'!$J20,'03_Necesidad'!$K20='04_Impacto'!$L20),"A17 La fuente y la justificación son idénticas en Necesidad e Impacto: verifique que no se use el mismo elemento para elevar dos criterios (Ap. 6.3)",""))</f>
        <v/>
      </c>
      <c r="AB20" s="25" t="str" cm="1">
        <f t="array" ref="AB20">IF($A20="","",IF(AND(_xlfn.XLOOKUP($A20,Proy_Folio,Proy_TratDif,"")&lt;&gt;INDEX(Cat_TratDif,1),_xlfn.XLOOKUP($A20,Proy_Folio,Proy_Participa,"")=""),"A18 Se declaró un tratamiento diferenciado sin definir si el proyecto participa en la comparación general (Ap. 1.2)",""))</f>
        <v/>
      </c>
      <c r="AC20" s="25" t="str">
        <f t="shared" si="25"/>
        <v/>
      </c>
      <c r="AD20" s="24" t="str" cm="1">
        <f t="array" ref="AD20">IF($A20="","",SUMPRODUCT(--($K20:$AB20&lt;&gt;"")))</f>
        <v/>
      </c>
    </row>
    <row r="21" spans="1:30" ht="31.95" customHeight="1" x14ac:dyDescent="0.3">
      <c r="A21" s="38" t="str">
        <f>IF('01_Proyectos'!A21="","",'01_Proyectos'!A21)</f>
        <v/>
      </c>
      <c r="B21" s="38" t="str">
        <f t="shared" si="0"/>
        <v/>
      </c>
      <c r="C21" s="34" t="str">
        <f t="shared" si="1"/>
        <v/>
      </c>
      <c r="D21" s="34" t="str">
        <f t="shared" si="2"/>
        <v/>
      </c>
      <c r="E21" s="34" t="str">
        <f t="shared" si="3"/>
        <v/>
      </c>
      <c r="F21" s="34" t="str">
        <f t="shared" si="4"/>
        <v/>
      </c>
      <c r="G21" s="34" t="str">
        <f t="shared" si="5"/>
        <v/>
      </c>
      <c r="H21" s="34" t="str">
        <f t="shared" si="6"/>
        <v/>
      </c>
      <c r="I21" s="34" t="str">
        <f t="shared" si="7"/>
        <v/>
      </c>
      <c r="J21" s="34" t="str">
        <f t="shared" si="8"/>
        <v/>
      </c>
      <c r="K21" s="38" t="str">
        <f t="shared" si="9"/>
        <v/>
      </c>
      <c r="L21" s="38" t="str">
        <f t="shared" si="10"/>
        <v/>
      </c>
      <c r="M21" s="38" t="str">
        <f t="shared" si="11"/>
        <v/>
      </c>
      <c r="N21" s="38" t="str">
        <f t="shared" si="12"/>
        <v/>
      </c>
      <c r="O21" s="38" t="str">
        <f t="shared" si="13"/>
        <v/>
      </c>
      <c r="P21" s="38" t="str">
        <f t="shared" si="14"/>
        <v/>
      </c>
      <c r="Q21" s="38" t="str">
        <f t="shared" si="15"/>
        <v/>
      </c>
      <c r="R21" s="38" t="str">
        <f t="shared" si="16"/>
        <v/>
      </c>
      <c r="S21" s="38" t="str">
        <f t="shared" si="17"/>
        <v/>
      </c>
      <c r="T21" s="38" t="str">
        <f t="shared" si="18"/>
        <v/>
      </c>
      <c r="U21" s="38" t="str">
        <f t="shared" si="19"/>
        <v/>
      </c>
      <c r="V21" s="38" t="str">
        <f t="shared" si="20"/>
        <v/>
      </c>
      <c r="W21" s="38" t="str">
        <f t="shared" si="21"/>
        <v/>
      </c>
      <c r="X21" s="38" t="str">
        <f t="shared" si="22"/>
        <v/>
      </c>
      <c r="Y21" s="13" t="str">
        <f t="shared" si="23"/>
        <v/>
      </c>
      <c r="Z21" s="13" t="str">
        <f t="shared" si="24"/>
        <v/>
      </c>
      <c r="AA21" s="13" t="str">
        <f>IF($A21="","",IF(AND('03_Necesidad'!$I21&lt;&gt;"",'03_Necesidad'!$I21='04_Impacto'!$J21,'03_Necesidad'!$K21='04_Impacto'!$L21),"A17 La fuente y la justificación son idénticas en Necesidad e Impacto: verifique que no se use el mismo elemento para elevar dos criterios (Ap. 6.3)",""))</f>
        <v/>
      </c>
      <c r="AB21" s="25" t="str" cm="1">
        <f t="array" ref="AB21">IF($A21="","",IF(AND(_xlfn.XLOOKUP($A21,Proy_Folio,Proy_TratDif,"")&lt;&gt;INDEX(Cat_TratDif,1),_xlfn.XLOOKUP($A21,Proy_Folio,Proy_Participa,"")=""),"A18 Se declaró un tratamiento diferenciado sin definir si el proyecto participa en la comparación general (Ap. 1.2)",""))</f>
        <v/>
      </c>
      <c r="AC21" s="25" t="str">
        <f t="shared" si="25"/>
        <v/>
      </c>
      <c r="AD21" s="24" t="str" cm="1">
        <f t="array" ref="AD21">IF($A21="","",SUMPRODUCT(--($K21:$AB21&lt;&gt;"")))</f>
        <v/>
      </c>
    </row>
    <row r="22" spans="1:30" ht="31.95" customHeight="1" x14ac:dyDescent="0.3">
      <c r="A22" s="38" t="str">
        <f>IF('01_Proyectos'!A22="","",'01_Proyectos'!A22)</f>
        <v/>
      </c>
      <c r="B22" s="38" t="str">
        <f t="shared" si="0"/>
        <v/>
      </c>
      <c r="C22" s="34" t="str">
        <f t="shared" si="1"/>
        <v/>
      </c>
      <c r="D22" s="34" t="str">
        <f t="shared" si="2"/>
        <v/>
      </c>
      <c r="E22" s="34" t="str">
        <f t="shared" si="3"/>
        <v/>
      </c>
      <c r="F22" s="34" t="str">
        <f t="shared" si="4"/>
        <v/>
      </c>
      <c r="G22" s="34" t="str">
        <f t="shared" si="5"/>
        <v/>
      </c>
      <c r="H22" s="34" t="str">
        <f t="shared" si="6"/>
        <v/>
      </c>
      <c r="I22" s="34" t="str">
        <f t="shared" si="7"/>
        <v/>
      </c>
      <c r="J22" s="34" t="str">
        <f t="shared" si="8"/>
        <v/>
      </c>
      <c r="K22" s="38" t="str">
        <f t="shared" si="9"/>
        <v/>
      </c>
      <c r="L22" s="38" t="str">
        <f t="shared" si="10"/>
        <v/>
      </c>
      <c r="M22" s="38" t="str">
        <f t="shared" si="11"/>
        <v/>
      </c>
      <c r="N22" s="38" t="str">
        <f t="shared" si="12"/>
        <v/>
      </c>
      <c r="O22" s="38" t="str">
        <f t="shared" si="13"/>
        <v/>
      </c>
      <c r="P22" s="38" t="str">
        <f t="shared" si="14"/>
        <v/>
      </c>
      <c r="Q22" s="38" t="str">
        <f t="shared" si="15"/>
        <v/>
      </c>
      <c r="R22" s="38" t="str">
        <f t="shared" si="16"/>
        <v/>
      </c>
      <c r="S22" s="38" t="str">
        <f t="shared" si="17"/>
        <v/>
      </c>
      <c r="T22" s="38" t="str">
        <f t="shared" si="18"/>
        <v/>
      </c>
      <c r="U22" s="38" t="str">
        <f t="shared" si="19"/>
        <v/>
      </c>
      <c r="V22" s="38" t="str">
        <f t="shared" si="20"/>
        <v/>
      </c>
      <c r="W22" s="38" t="str">
        <f t="shared" si="21"/>
        <v/>
      </c>
      <c r="X22" s="38" t="str">
        <f t="shared" si="22"/>
        <v/>
      </c>
      <c r="Y22" s="13" t="str">
        <f t="shared" si="23"/>
        <v/>
      </c>
      <c r="Z22" s="13" t="str">
        <f t="shared" si="24"/>
        <v/>
      </c>
      <c r="AA22" s="13" t="str">
        <f>IF($A22="","",IF(AND('03_Necesidad'!$I22&lt;&gt;"",'03_Necesidad'!$I22='04_Impacto'!$J22,'03_Necesidad'!$K22='04_Impacto'!$L22),"A17 La fuente y la justificación son idénticas en Necesidad e Impacto: verifique que no se use el mismo elemento para elevar dos criterios (Ap. 6.3)",""))</f>
        <v/>
      </c>
      <c r="AB22" s="25" t="str" cm="1">
        <f t="array" ref="AB22">IF($A22="","",IF(AND(_xlfn.XLOOKUP($A22,Proy_Folio,Proy_TratDif,"")&lt;&gt;INDEX(Cat_TratDif,1),_xlfn.XLOOKUP($A22,Proy_Folio,Proy_Participa,"")=""),"A18 Se declaró un tratamiento diferenciado sin definir si el proyecto participa en la comparación general (Ap. 1.2)",""))</f>
        <v/>
      </c>
      <c r="AC22" s="25" t="str">
        <f t="shared" si="25"/>
        <v/>
      </c>
      <c r="AD22" s="24" t="str" cm="1">
        <f t="array" ref="AD22">IF($A22="","",SUMPRODUCT(--($K22:$AB22&lt;&gt;"")))</f>
        <v/>
      </c>
    </row>
    <row r="23" spans="1:30" ht="31.95" customHeight="1" x14ac:dyDescent="0.3">
      <c r="A23" s="38" t="str">
        <f>IF('01_Proyectos'!A23="","",'01_Proyectos'!A23)</f>
        <v/>
      </c>
      <c r="B23" s="38" t="str">
        <f t="shared" si="0"/>
        <v/>
      </c>
      <c r="C23" s="34" t="str">
        <f t="shared" si="1"/>
        <v/>
      </c>
      <c r="D23" s="34" t="str">
        <f t="shared" si="2"/>
        <v/>
      </c>
      <c r="E23" s="34" t="str">
        <f t="shared" si="3"/>
        <v/>
      </c>
      <c r="F23" s="34" t="str">
        <f t="shared" si="4"/>
        <v/>
      </c>
      <c r="G23" s="34" t="str">
        <f t="shared" si="5"/>
        <v/>
      </c>
      <c r="H23" s="34" t="str">
        <f t="shared" si="6"/>
        <v/>
      </c>
      <c r="I23" s="34" t="str">
        <f t="shared" si="7"/>
        <v/>
      </c>
      <c r="J23" s="34" t="str">
        <f t="shared" si="8"/>
        <v/>
      </c>
      <c r="K23" s="38" t="str">
        <f t="shared" si="9"/>
        <v/>
      </c>
      <c r="L23" s="38" t="str">
        <f t="shared" si="10"/>
        <v/>
      </c>
      <c r="M23" s="38" t="str">
        <f t="shared" si="11"/>
        <v/>
      </c>
      <c r="N23" s="38" t="str">
        <f t="shared" si="12"/>
        <v/>
      </c>
      <c r="O23" s="38" t="str">
        <f t="shared" si="13"/>
        <v/>
      </c>
      <c r="P23" s="38" t="str">
        <f t="shared" si="14"/>
        <v/>
      </c>
      <c r="Q23" s="38" t="str">
        <f t="shared" si="15"/>
        <v/>
      </c>
      <c r="R23" s="38" t="str">
        <f t="shared" si="16"/>
        <v/>
      </c>
      <c r="S23" s="38" t="str">
        <f t="shared" si="17"/>
        <v/>
      </c>
      <c r="T23" s="38" t="str">
        <f t="shared" si="18"/>
        <v/>
      </c>
      <c r="U23" s="38" t="str">
        <f t="shared" si="19"/>
        <v/>
      </c>
      <c r="V23" s="38" t="str">
        <f t="shared" si="20"/>
        <v/>
      </c>
      <c r="W23" s="38" t="str">
        <f t="shared" si="21"/>
        <v/>
      </c>
      <c r="X23" s="38" t="str">
        <f t="shared" si="22"/>
        <v/>
      </c>
      <c r="Y23" s="13" t="str">
        <f t="shared" si="23"/>
        <v/>
      </c>
      <c r="Z23" s="13" t="str">
        <f t="shared" si="24"/>
        <v/>
      </c>
      <c r="AA23" s="13" t="str">
        <f>IF($A23="","",IF(AND('03_Necesidad'!$I23&lt;&gt;"",'03_Necesidad'!$I23='04_Impacto'!$J23,'03_Necesidad'!$K23='04_Impacto'!$L23),"A17 La fuente y la justificación son idénticas en Necesidad e Impacto: verifique que no se use el mismo elemento para elevar dos criterios (Ap. 6.3)",""))</f>
        <v/>
      </c>
      <c r="AB23" s="25" t="str" cm="1">
        <f t="array" ref="AB23">IF($A23="","",IF(AND(_xlfn.XLOOKUP($A23,Proy_Folio,Proy_TratDif,"")&lt;&gt;INDEX(Cat_TratDif,1),_xlfn.XLOOKUP($A23,Proy_Folio,Proy_Participa,"")=""),"A18 Se declaró un tratamiento diferenciado sin definir si el proyecto participa en la comparación general (Ap. 1.2)",""))</f>
        <v/>
      </c>
      <c r="AC23" s="25" t="str">
        <f t="shared" si="25"/>
        <v/>
      </c>
      <c r="AD23" s="24" t="str" cm="1">
        <f t="array" ref="AD23">IF($A23="","",SUMPRODUCT(--($K23:$AB23&lt;&gt;"")))</f>
        <v/>
      </c>
    </row>
    <row r="24" spans="1:30" ht="31.95" customHeight="1" x14ac:dyDescent="0.3">
      <c r="A24" s="38" t="str">
        <f>IF('01_Proyectos'!A24="","",'01_Proyectos'!A24)</f>
        <v/>
      </c>
      <c r="B24" s="38" t="str">
        <f t="shared" si="0"/>
        <v/>
      </c>
      <c r="C24" s="34" t="str">
        <f t="shared" si="1"/>
        <v/>
      </c>
      <c r="D24" s="34" t="str">
        <f t="shared" si="2"/>
        <v/>
      </c>
      <c r="E24" s="34" t="str">
        <f t="shared" si="3"/>
        <v/>
      </c>
      <c r="F24" s="34" t="str">
        <f t="shared" si="4"/>
        <v/>
      </c>
      <c r="G24" s="34" t="str">
        <f t="shared" si="5"/>
        <v/>
      </c>
      <c r="H24" s="34" t="str">
        <f t="shared" si="6"/>
        <v/>
      </c>
      <c r="I24" s="34" t="str">
        <f t="shared" si="7"/>
        <v/>
      </c>
      <c r="J24" s="34" t="str">
        <f t="shared" si="8"/>
        <v/>
      </c>
      <c r="K24" s="38" t="str">
        <f t="shared" si="9"/>
        <v/>
      </c>
      <c r="L24" s="38" t="str">
        <f t="shared" si="10"/>
        <v/>
      </c>
      <c r="M24" s="38" t="str">
        <f t="shared" si="11"/>
        <v/>
      </c>
      <c r="N24" s="38" t="str">
        <f t="shared" si="12"/>
        <v/>
      </c>
      <c r="O24" s="38" t="str">
        <f t="shared" si="13"/>
        <v/>
      </c>
      <c r="P24" s="38" t="str">
        <f t="shared" si="14"/>
        <v/>
      </c>
      <c r="Q24" s="38" t="str">
        <f t="shared" si="15"/>
        <v/>
      </c>
      <c r="R24" s="38" t="str">
        <f t="shared" si="16"/>
        <v/>
      </c>
      <c r="S24" s="38" t="str">
        <f t="shared" si="17"/>
        <v/>
      </c>
      <c r="T24" s="38" t="str">
        <f t="shared" si="18"/>
        <v/>
      </c>
      <c r="U24" s="38" t="str">
        <f t="shared" si="19"/>
        <v/>
      </c>
      <c r="V24" s="38" t="str">
        <f t="shared" si="20"/>
        <v/>
      </c>
      <c r="W24" s="38" t="str">
        <f t="shared" si="21"/>
        <v/>
      </c>
      <c r="X24" s="38" t="str">
        <f t="shared" si="22"/>
        <v/>
      </c>
      <c r="Y24" s="13" t="str">
        <f t="shared" si="23"/>
        <v/>
      </c>
      <c r="Z24" s="13" t="str">
        <f t="shared" si="24"/>
        <v/>
      </c>
      <c r="AA24" s="13" t="str">
        <f>IF($A24="","",IF(AND('03_Necesidad'!$I24&lt;&gt;"",'03_Necesidad'!$I24='04_Impacto'!$J24,'03_Necesidad'!$K24='04_Impacto'!$L24),"A17 La fuente y la justificación son idénticas en Necesidad e Impacto: verifique que no se use el mismo elemento para elevar dos criterios (Ap. 6.3)",""))</f>
        <v/>
      </c>
      <c r="AB24" s="25" t="str" cm="1">
        <f t="array" ref="AB24">IF($A24="","",IF(AND(_xlfn.XLOOKUP($A24,Proy_Folio,Proy_TratDif,"")&lt;&gt;INDEX(Cat_TratDif,1),_xlfn.XLOOKUP($A24,Proy_Folio,Proy_Participa,"")=""),"A18 Se declaró un tratamiento diferenciado sin definir si el proyecto participa en la comparación general (Ap. 1.2)",""))</f>
        <v/>
      </c>
      <c r="AC24" s="25" t="str">
        <f t="shared" si="25"/>
        <v/>
      </c>
      <c r="AD24" s="24" t="str" cm="1">
        <f t="array" ref="AD24">IF($A24="","",SUMPRODUCT(--($K24:$AB24&lt;&gt;"")))</f>
        <v/>
      </c>
    </row>
    <row r="25" spans="1:30" ht="31.95" customHeight="1" x14ac:dyDescent="0.3">
      <c r="A25" s="38" t="str">
        <f>IF('01_Proyectos'!A25="","",'01_Proyectos'!A25)</f>
        <v/>
      </c>
      <c r="B25" s="38" t="str">
        <f t="shared" si="0"/>
        <v/>
      </c>
      <c r="C25" s="34" t="str">
        <f t="shared" si="1"/>
        <v/>
      </c>
      <c r="D25" s="34" t="str">
        <f t="shared" si="2"/>
        <v/>
      </c>
      <c r="E25" s="34" t="str">
        <f t="shared" si="3"/>
        <v/>
      </c>
      <c r="F25" s="34" t="str">
        <f t="shared" si="4"/>
        <v/>
      </c>
      <c r="G25" s="34" t="str">
        <f t="shared" si="5"/>
        <v/>
      </c>
      <c r="H25" s="34" t="str">
        <f t="shared" si="6"/>
        <v/>
      </c>
      <c r="I25" s="34" t="str">
        <f t="shared" si="7"/>
        <v/>
      </c>
      <c r="J25" s="34" t="str">
        <f t="shared" si="8"/>
        <v/>
      </c>
      <c r="K25" s="38" t="str">
        <f t="shared" si="9"/>
        <v/>
      </c>
      <c r="L25" s="38" t="str">
        <f t="shared" si="10"/>
        <v/>
      </c>
      <c r="M25" s="38" t="str">
        <f t="shared" si="11"/>
        <v/>
      </c>
      <c r="N25" s="38" t="str">
        <f t="shared" si="12"/>
        <v/>
      </c>
      <c r="O25" s="38" t="str">
        <f t="shared" si="13"/>
        <v/>
      </c>
      <c r="P25" s="38" t="str">
        <f t="shared" si="14"/>
        <v/>
      </c>
      <c r="Q25" s="38" t="str">
        <f t="shared" si="15"/>
        <v/>
      </c>
      <c r="R25" s="38" t="str">
        <f t="shared" si="16"/>
        <v/>
      </c>
      <c r="S25" s="38" t="str">
        <f t="shared" si="17"/>
        <v/>
      </c>
      <c r="T25" s="38" t="str">
        <f t="shared" si="18"/>
        <v/>
      </c>
      <c r="U25" s="38" t="str">
        <f t="shared" si="19"/>
        <v/>
      </c>
      <c r="V25" s="38" t="str">
        <f t="shared" si="20"/>
        <v/>
      </c>
      <c r="W25" s="38" t="str">
        <f t="shared" si="21"/>
        <v/>
      </c>
      <c r="X25" s="38" t="str">
        <f t="shared" si="22"/>
        <v/>
      </c>
      <c r="Y25" s="13" t="str">
        <f t="shared" si="23"/>
        <v/>
      </c>
      <c r="Z25" s="13" t="str">
        <f t="shared" si="24"/>
        <v/>
      </c>
      <c r="AA25" s="13" t="str">
        <f>IF($A25="","",IF(AND('03_Necesidad'!$I25&lt;&gt;"",'03_Necesidad'!$I25='04_Impacto'!$J25,'03_Necesidad'!$K25='04_Impacto'!$L25),"A17 La fuente y la justificación son idénticas en Necesidad e Impacto: verifique que no se use el mismo elemento para elevar dos criterios (Ap. 6.3)",""))</f>
        <v/>
      </c>
      <c r="AB25" s="25" t="str" cm="1">
        <f t="array" ref="AB25">IF($A25="","",IF(AND(_xlfn.XLOOKUP($A25,Proy_Folio,Proy_TratDif,"")&lt;&gt;INDEX(Cat_TratDif,1),_xlfn.XLOOKUP($A25,Proy_Folio,Proy_Participa,"")=""),"A18 Se declaró un tratamiento diferenciado sin definir si el proyecto participa en la comparación general (Ap. 1.2)",""))</f>
        <v/>
      </c>
      <c r="AC25" s="25" t="str">
        <f t="shared" si="25"/>
        <v/>
      </c>
      <c r="AD25" s="24" t="str" cm="1">
        <f t="array" ref="AD25">IF($A25="","",SUMPRODUCT(--($K25:$AB25&lt;&gt;"")))</f>
        <v/>
      </c>
    </row>
    <row r="26" spans="1:30" ht="31.95" customHeight="1" x14ac:dyDescent="0.3">
      <c r="A26" s="38" t="str">
        <f>IF('01_Proyectos'!A26="","",'01_Proyectos'!A26)</f>
        <v/>
      </c>
      <c r="B26" s="38" t="str">
        <f t="shared" si="0"/>
        <v/>
      </c>
      <c r="C26" s="34" t="str">
        <f t="shared" si="1"/>
        <v/>
      </c>
      <c r="D26" s="34" t="str">
        <f t="shared" si="2"/>
        <v/>
      </c>
      <c r="E26" s="34" t="str">
        <f t="shared" si="3"/>
        <v/>
      </c>
      <c r="F26" s="34" t="str">
        <f t="shared" si="4"/>
        <v/>
      </c>
      <c r="G26" s="34" t="str">
        <f t="shared" si="5"/>
        <v/>
      </c>
      <c r="H26" s="34" t="str">
        <f t="shared" si="6"/>
        <v/>
      </c>
      <c r="I26" s="34" t="str">
        <f t="shared" si="7"/>
        <v/>
      </c>
      <c r="J26" s="34" t="str">
        <f t="shared" si="8"/>
        <v/>
      </c>
      <c r="K26" s="38" t="str">
        <f t="shared" si="9"/>
        <v/>
      </c>
      <c r="L26" s="38" t="str">
        <f t="shared" si="10"/>
        <v/>
      </c>
      <c r="M26" s="38" t="str">
        <f t="shared" si="11"/>
        <v/>
      </c>
      <c r="N26" s="38" t="str">
        <f t="shared" si="12"/>
        <v/>
      </c>
      <c r="O26" s="38" t="str">
        <f t="shared" si="13"/>
        <v/>
      </c>
      <c r="P26" s="38" t="str">
        <f t="shared" si="14"/>
        <v/>
      </c>
      <c r="Q26" s="38" t="str">
        <f t="shared" si="15"/>
        <v/>
      </c>
      <c r="R26" s="38" t="str">
        <f t="shared" si="16"/>
        <v/>
      </c>
      <c r="S26" s="38" t="str">
        <f t="shared" si="17"/>
        <v/>
      </c>
      <c r="T26" s="38" t="str">
        <f t="shared" si="18"/>
        <v/>
      </c>
      <c r="U26" s="38" t="str">
        <f t="shared" si="19"/>
        <v/>
      </c>
      <c r="V26" s="38" t="str">
        <f t="shared" si="20"/>
        <v/>
      </c>
      <c r="W26" s="38" t="str">
        <f t="shared" si="21"/>
        <v/>
      </c>
      <c r="X26" s="38" t="str">
        <f t="shared" si="22"/>
        <v/>
      </c>
      <c r="Y26" s="13" t="str">
        <f t="shared" si="23"/>
        <v/>
      </c>
      <c r="Z26" s="13" t="str">
        <f t="shared" si="24"/>
        <v/>
      </c>
      <c r="AA26" s="13" t="str">
        <f>IF($A26="","",IF(AND('03_Necesidad'!$I26&lt;&gt;"",'03_Necesidad'!$I26='04_Impacto'!$J26,'03_Necesidad'!$K26='04_Impacto'!$L26),"A17 La fuente y la justificación son idénticas en Necesidad e Impacto: verifique que no se use el mismo elemento para elevar dos criterios (Ap. 6.3)",""))</f>
        <v/>
      </c>
      <c r="AB26" s="25" t="str" cm="1">
        <f t="array" ref="AB26">IF($A26="","",IF(AND(_xlfn.XLOOKUP($A26,Proy_Folio,Proy_TratDif,"")&lt;&gt;INDEX(Cat_TratDif,1),_xlfn.XLOOKUP($A26,Proy_Folio,Proy_Participa,"")=""),"A18 Se declaró un tratamiento diferenciado sin definir si el proyecto participa en la comparación general (Ap. 1.2)",""))</f>
        <v/>
      </c>
      <c r="AC26" s="25" t="str">
        <f t="shared" si="25"/>
        <v/>
      </c>
      <c r="AD26" s="24" t="str" cm="1">
        <f t="array" ref="AD26">IF($A26="","",SUMPRODUCT(--($K26:$AB26&lt;&gt;"")))</f>
        <v/>
      </c>
    </row>
    <row r="27" spans="1:30" ht="31.95" customHeight="1" x14ac:dyDescent="0.3">
      <c r="A27" s="38" t="str">
        <f>IF('01_Proyectos'!A27="","",'01_Proyectos'!A27)</f>
        <v/>
      </c>
      <c r="B27" s="38" t="str">
        <f t="shared" si="0"/>
        <v/>
      </c>
      <c r="C27" s="34" t="str">
        <f t="shared" si="1"/>
        <v/>
      </c>
      <c r="D27" s="34" t="str">
        <f t="shared" si="2"/>
        <v/>
      </c>
      <c r="E27" s="34" t="str">
        <f t="shared" si="3"/>
        <v/>
      </c>
      <c r="F27" s="34" t="str">
        <f t="shared" si="4"/>
        <v/>
      </c>
      <c r="G27" s="34" t="str">
        <f t="shared" si="5"/>
        <v/>
      </c>
      <c r="H27" s="34" t="str">
        <f t="shared" si="6"/>
        <v/>
      </c>
      <c r="I27" s="34" t="str">
        <f t="shared" si="7"/>
        <v/>
      </c>
      <c r="J27" s="34" t="str">
        <f t="shared" si="8"/>
        <v/>
      </c>
      <c r="K27" s="38" t="str">
        <f t="shared" si="9"/>
        <v/>
      </c>
      <c r="L27" s="38" t="str">
        <f t="shared" si="10"/>
        <v/>
      </c>
      <c r="M27" s="38" t="str">
        <f t="shared" si="11"/>
        <v/>
      </c>
      <c r="N27" s="38" t="str">
        <f t="shared" si="12"/>
        <v/>
      </c>
      <c r="O27" s="38" t="str">
        <f t="shared" si="13"/>
        <v/>
      </c>
      <c r="P27" s="38" t="str">
        <f t="shared" si="14"/>
        <v/>
      </c>
      <c r="Q27" s="38" t="str">
        <f t="shared" si="15"/>
        <v/>
      </c>
      <c r="R27" s="38" t="str">
        <f t="shared" si="16"/>
        <v/>
      </c>
      <c r="S27" s="38" t="str">
        <f t="shared" si="17"/>
        <v/>
      </c>
      <c r="T27" s="38" t="str">
        <f t="shared" si="18"/>
        <v/>
      </c>
      <c r="U27" s="38" t="str">
        <f t="shared" si="19"/>
        <v/>
      </c>
      <c r="V27" s="38" t="str">
        <f t="shared" si="20"/>
        <v/>
      </c>
      <c r="W27" s="38" t="str">
        <f t="shared" si="21"/>
        <v/>
      </c>
      <c r="X27" s="38" t="str">
        <f t="shared" si="22"/>
        <v/>
      </c>
      <c r="Y27" s="13" t="str">
        <f t="shared" si="23"/>
        <v/>
      </c>
      <c r="Z27" s="13" t="str">
        <f t="shared" si="24"/>
        <v/>
      </c>
      <c r="AA27" s="13" t="str">
        <f>IF($A27="","",IF(AND('03_Necesidad'!$I27&lt;&gt;"",'03_Necesidad'!$I27='04_Impacto'!$J27,'03_Necesidad'!$K27='04_Impacto'!$L27),"A17 La fuente y la justificación son idénticas en Necesidad e Impacto: verifique que no se use el mismo elemento para elevar dos criterios (Ap. 6.3)",""))</f>
        <v/>
      </c>
      <c r="AB27" s="25" t="str" cm="1">
        <f t="array" ref="AB27">IF($A27="","",IF(AND(_xlfn.XLOOKUP($A27,Proy_Folio,Proy_TratDif,"")&lt;&gt;INDEX(Cat_TratDif,1),_xlfn.XLOOKUP($A27,Proy_Folio,Proy_Participa,"")=""),"A18 Se declaró un tratamiento diferenciado sin definir si el proyecto participa en la comparación general (Ap. 1.2)",""))</f>
        <v/>
      </c>
      <c r="AC27" s="25" t="str">
        <f t="shared" si="25"/>
        <v/>
      </c>
      <c r="AD27" s="24" t="str" cm="1">
        <f t="array" ref="AD27">IF($A27="","",SUMPRODUCT(--($K27:$AB27&lt;&gt;"")))</f>
        <v/>
      </c>
    </row>
    <row r="28" spans="1:30" ht="31.95" customHeight="1" x14ac:dyDescent="0.3">
      <c r="A28" s="38" t="str">
        <f>IF('01_Proyectos'!A28="","",'01_Proyectos'!A28)</f>
        <v/>
      </c>
      <c r="B28" s="38" t="str">
        <f t="shared" si="0"/>
        <v/>
      </c>
      <c r="C28" s="34" t="str">
        <f t="shared" si="1"/>
        <v/>
      </c>
      <c r="D28" s="34" t="str">
        <f t="shared" si="2"/>
        <v/>
      </c>
      <c r="E28" s="34" t="str">
        <f t="shared" si="3"/>
        <v/>
      </c>
      <c r="F28" s="34" t="str">
        <f t="shared" si="4"/>
        <v/>
      </c>
      <c r="G28" s="34" t="str">
        <f t="shared" si="5"/>
        <v/>
      </c>
      <c r="H28" s="34" t="str">
        <f t="shared" si="6"/>
        <v/>
      </c>
      <c r="I28" s="34" t="str">
        <f t="shared" si="7"/>
        <v/>
      </c>
      <c r="J28" s="34" t="str">
        <f t="shared" si="8"/>
        <v/>
      </c>
      <c r="K28" s="38" t="str">
        <f t="shared" si="9"/>
        <v/>
      </c>
      <c r="L28" s="38" t="str">
        <f t="shared" si="10"/>
        <v/>
      </c>
      <c r="M28" s="38" t="str">
        <f t="shared" si="11"/>
        <v/>
      </c>
      <c r="N28" s="38" t="str">
        <f t="shared" si="12"/>
        <v/>
      </c>
      <c r="O28" s="38" t="str">
        <f t="shared" si="13"/>
        <v/>
      </c>
      <c r="P28" s="38" t="str">
        <f t="shared" si="14"/>
        <v/>
      </c>
      <c r="Q28" s="38" t="str">
        <f t="shared" si="15"/>
        <v/>
      </c>
      <c r="R28" s="38" t="str">
        <f t="shared" si="16"/>
        <v/>
      </c>
      <c r="S28" s="38" t="str">
        <f t="shared" si="17"/>
        <v/>
      </c>
      <c r="T28" s="38" t="str">
        <f t="shared" si="18"/>
        <v/>
      </c>
      <c r="U28" s="38" t="str">
        <f t="shared" si="19"/>
        <v/>
      </c>
      <c r="V28" s="38" t="str">
        <f t="shared" si="20"/>
        <v/>
      </c>
      <c r="W28" s="38" t="str">
        <f t="shared" si="21"/>
        <v/>
      </c>
      <c r="X28" s="38" t="str">
        <f t="shared" si="22"/>
        <v/>
      </c>
      <c r="Y28" s="13" t="str">
        <f t="shared" si="23"/>
        <v/>
      </c>
      <c r="Z28" s="13" t="str">
        <f t="shared" si="24"/>
        <v/>
      </c>
      <c r="AA28" s="13" t="str">
        <f>IF($A28="","",IF(AND('03_Necesidad'!$I28&lt;&gt;"",'03_Necesidad'!$I28='04_Impacto'!$J28,'03_Necesidad'!$K28='04_Impacto'!$L28),"A17 La fuente y la justificación son idénticas en Necesidad e Impacto: verifique que no se use el mismo elemento para elevar dos criterios (Ap. 6.3)",""))</f>
        <v/>
      </c>
      <c r="AB28" s="25" t="str" cm="1">
        <f t="array" ref="AB28">IF($A28="","",IF(AND(_xlfn.XLOOKUP($A28,Proy_Folio,Proy_TratDif,"")&lt;&gt;INDEX(Cat_TratDif,1),_xlfn.XLOOKUP($A28,Proy_Folio,Proy_Participa,"")=""),"A18 Se declaró un tratamiento diferenciado sin definir si el proyecto participa en la comparación general (Ap. 1.2)",""))</f>
        <v/>
      </c>
      <c r="AC28" s="25" t="str">
        <f t="shared" si="25"/>
        <v/>
      </c>
      <c r="AD28" s="24" t="str" cm="1">
        <f t="array" ref="AD28">IF($A28="","",SUMPRODUCT(--($K28:$AB28&lt;&gt;"")))</f>
        <v/>
      </c>
    </row>
    <row r="29" spans="1:30" ht="31.95" customHeight="1" x14ac:dyDescent="0.3">
      <c r="A29" s="38" t="str">
        <f>IF('01_Proyectos'!A29="","",'01_Proyectos'!A29)</f>
        <v/>
      </c>
      <c r="B29" s="38" t="str">
        <f t="shared" si="0"/>
        <v/>
      </c>
      <c r="C29" s="34" t="str">
        <f t="shared" si="1"/>
        <v/>
      </c>
      <c r="D29" s="34" t="str">
        <f t="shared" si="2"/>
        <v/>
      </c>
      <c r="E29" s="34" t="str">
        <f t="shared" si="3"/>
        <v/>
      </c>
      <c r="F29" s="34" t="str">
        <f t="shared" si="4"/>
        <v/>
      </c>
      <c r="G29" s="34" t="str">
        <f t="shared" si="5"/>
        <v/>
      </c>
      <c r="H29" s="34" t="str">
        <f t="shared" si="6"/>
        <v/>
      </c>
      <c r="I29" s="34" t="str">
        <f t="shared" si="7"/>
        <v/>
      </c>
      <c r="J29" s="34" t="str">
        <f t="shared" si="8"/>
        <v/>
      </c>
      <c r="K29" s="38" t="str">
        <f t="shared" si="9"/>
        <v/>
      </c>
      <c r="L29" s="38" t="str">
        <f t="shared" si="10"/>
        <v/>
      </c>
      <c r="M29" s="38" t="str">
        <f t="shared" si="11"/>
        <v/>
      </c>
      <c r="N29" s="38" t="str">
        <f t="shared" si="12"/>
        <v/>
      </c>
      <c r="O29" s="38" t="str">
        <f t="shared" si="13"/>
        <v/>
      </c>
      <c r="P29" s="38" t="str">
        <f t="shared" si="14"/>
        <v/>
      </c>
      <c r="Q29" s="38" t="str">
        <f t="shared" si="15"/>
        <v/>
      </c>
      <c r="R29" s="38" t="str">
        <f t="shared" si="16"/>
        <v/>
      </c>
      <c r="S29" s="38" t="str">
        <f t="shared" si="17"/>
        <v/>
      </c>
      <c r="T29" s="38" t="str">
        <f t="shared" si="18"/>
        <v/>
      </c>
      <c r="U29" s="38" t="str">
        <f t="shared" si="19"/>
        <v/>
      </c>
      <c r="V29" s="38" t="str">
        <f t="shared" si="20"/>
        <v/>
      </c>
      <c r="W29" s="38" t="str">
        <f t="shared" si="21"/>
        <v/>
      </c>
      <c r="X29" s="38" t="str">
        <f t="shared" si="22"/>
        <v/>
      </c>
      <c r="Y29" s="13" t="str">
        <f t="shared" si="23"/>
        <v/>
      </c>
      <c r="Z29" s="13" t="str">
        <f t="shared" si="24"/>
        <v/>
      </c>
      <c r="AA29" s="13" t="str">
        <f>IF($A29="","",IF(AND('03_Necesidad'!$I29&lt;&gt;"",'03_Necesidad'!$I29='04_Impacto'!$J29,'03_Necesidad'!$K29='04_Impacto'!$L29),"A17 La fuente y la justificación son idénticas en Necesidad e Impacto: verifique que no se use el mismo elemento para elevar dos criterios (Ap. 6.3)",""))</f>
        <v/>
      </c>
      <c r="AB29" s="25" t="str" cm="1">
        <f t="array" ref="AB29">IF($A29="","",IF(AND(_xlfn.XLOOKUP($A29,Proy_Folio,Proy_TratDif,"")&lt;&gt;INDEX(Cat_TratDif,1),_xlfn.XLOOKUP($A29,Proy_Folio,Proy_Participa,"")=""),"A18 Se declaró un tratamiento diferenciado sin definir si el proyecto participa en la comparación general (Ap. 1.2)",""))</f>
        <v/>
      </c>
      <c r="AC29" s="25" t="str">
        <f t="shared" si="25"/>
        <v/>
      </c>
      <c r="AD29" s="24" t="str" cm="1">
        <f t="array" ref="AD29">IF($A29="","",SUMPRODUCT(--($K29:$AB29&lt;&gt;"")))</f>
        <v/>
      </c>
    </row>
    <row r="30" spans="1:30" ht="31.95" customHeight="1" x14ac:dyDescent="0.3">
      <c r="A30" s="38" t="str">
        <f>IF('01_Proyectos'!A30="","",'01_Proyectos'!A30)</f>
        <v/>
      </c>
      <c r="B30" s="38" t="str">
        <f t="shared" si="0"/>
        <v/>
      </c>
      <c r="C30" s="34" t="str">
        <f t="shared" si="1"/>
        <v/>
      </c>
      <c r="D30" s="34" t="str">
        <f t="shared" si="2"/>
        <v/>
      </c>
      <c r="E30" s="34" t="str">
        <f t="shared" si="3"/>
        <v/>
      </c>
      <c r="F30" s="34" t="str">
        <f t="shared" si="4"/>
        <v/>
      </c>
      <c r="G30" s="34" t="str">
        <f t="shared" si="5"/>
        <v/>
      </c>
      <c r="H30" s="34" t="str">
        <f t="shared" si="6"/>
        <v/>
      </c>
      <c r="I30" s="34" t="str">
        <f t="shared" si="7"/>
        <v/>
      </c>
      <c r="J30" s="34" t="str">
        <f t="shared" si="8"/>
        <v/>
      </c>
      <c r="K30" s="38" t="str">
        <f t="shared" si="9"/>
        <v/>
      </c>
      <c r="L30" s="38" t="str">
        <f t="shared" si="10"/>
        <v/>
      </c>
      <c r="M30" s="38" t="str">
        <f t="shared" si="11"/>
        <v/>
      </c>
      <c r="N30" s="38" t="str">
        <f t="shared" si="12"/>
        <v/>
      </c>
      <c r="O30" s="38" t="str">
        <f t="shared" si="13"/>
        <v/>
      </c>
      <c r="P30" s="38" t="str">
        <f t="shared" si="14"/>
        <v/>
      </c>
      <c r="Q30" s="38" t="str">
        <f t="shared" si="15"/>
        <v/>
      </c>
      <c r="R30" s="38" t="str">
        <f t="shared" si="16"/>
        <v/>
      </c>
      <c r="S30" s="38" t="str">
        <f t="shared" si="17"/>
        <v/>
      </c>
      <c r="T30" s="38" t="str">
        <f t="shared" si="18"/>
        <v/>
      </c>
      <c r="U30" s="38" t="str">
        <f t="shared" si="19"/>
        <v/>
      </c>
      <c r="V30" s="38" t="str">
        <f t="shared" si="20"/>
        <v/>
      </c>
      <c r="W30" s="38" t="str">
        <f t="shared" si="21"/>
        <v/>
      </c>
      <c r="X30" s="38" t="str">
        <f t="shared" si="22"/>
        <v/>
      </c>
      <c r="Y30" s="13" t="str">
        <f t="shared" si="23"/>
        <v/>
      </c>
      <c r="Z30" s="13" t="str">
        <f t="shared" si="24"/>
        <v/>
      </c>
      <c r="AA30" s="13" t="str">
        <f>IF($A30="","",IF(AND('03_Necesidad'!$I30&lt;&gt;"",'03_Necesidad'!$I30='04_Impacto'!$J30,'03_Necesidad'!$K30='04_Impacto'!$L30),"A17 La fuente y la justificación son idénticas en Necesidad e Impacto: verifique que no se use el mismo elemento para elevar dos criterios (Ap. 6.3)",""))</f>
        <v/>
      </c>
      <c r="AB30" s="25" t="str" cm="1">
        <f t="array" ref="AB30">IF($A30="","",IF(AND(_xlfn.XLOOKUP($A30,Proy_Folio,Proy_TratDif,"")&lt;&gt;INDEX(Cat_TratDif,1),_xlfn.XLOOKUP($A30,Proy_Folio,Proy_Participa,"")=""),"A18 Se declaró un tratamiento diferenciado sin definir si el proyecto participa en la comparación general (Ap. 1.2)",""))</f>
        <v/>
      </c>
      <c r="AC30" s="25" t="str">
        <f t="shared" si="25"/>
        <v/>
      </c>
      <c r="AD30" s="24" t="str" cm="1">
        <f t="array" ref="AD30">IF($A30="","",SUMPRODUCT(--($K30:$AB30&lt;&gt;"")))</f>
        <v/>
      </c>
    </row>
    <row r="31" spans="1:30" ht="31.95" customHeight="1" x14ac:dyDescent="0.3">
      <c r="A31" s="38" t="str">
        <f>IF('01_Proyectos'!A31="","",'01_Proyectos'!A31)</f>
        <v/>
      </c>
      <c r="B31" s="38" t="str">
        <f t="shared" si="0"/>
        <v/>
      </c>
      <c r="C31" s="34" t="str">
        <f t="shared" si="1"/>
        <v/>
      </c>
      <c r="D31" s="34" t="str">
        <f t="shared" si="2"/>
        <v/>
      </c>
      <c r="E31" s="34" t="str">
        <f t="shared" si="3"/>
        <v/>
      </c>
      <c r="F31" s="34" t="str">
        <f t="shared" si="4"/>
        <v/>
      </c>
      <c r="G31" s="34" t="str">
        <f t="shared" si="5"/>
        <v/>
      </c>
      <c r="H31" s="34" t="str">
        <f t="shared" si="6"/>
        <v/>
      </c>
      <c r="I31" s="34" t="str">
        <f t="shared" si="7"/>
        <v/>
      </c>
      <c r="J31" s="34" t="str">
        <f t="shared" si="8"/>
        <v/>
      </c>
      <c r="K31" s="38" t="str">
        <f t="shared" si="9"/>
        <v/>
      </c>
      <c r="L31" s="38" t="str">
        <f t="shared" si="10"/>
        <v/>
      </c>
      <c r="M31" s="38" t="str">
        <f t="shared" si="11"/>
        <v/>
      </c>
      <c r="N31" s="38" t="str">
        <f t="shared" si="12"/>
        <v/>
      </c>
      <c r="O31" s="38" t="str">
        <f t="shared" si="13"/>
        <v/>
      </c>
      <c r="P31" s="38" t="str">
        <f t="shared" si="14"/>
        <v/>
      </c>
      <c r="Q31" s="38" t="str">
        <f t="shared" si="15"/>
        <v/>
      </c>
      <c r="R31" s="38" t="str">
        <f t="shared" si="16"/>
        <v/>
      </c>
      <c r="S31" s="38" t="str">
        <f t="shared" si="17"/>
        <v/>
      </c>
      <c r="T31" s="38" t="str">
        <f t="shared" si="18"/>
        <v/>
      </c>
      <c r="U31" s="38" t="str">
        <f t="shared" si="19"/>
        <v/>
      </c>
      <c r="V31" s="38" t="str">
        <f t="shared" si="20"/>
        <v/>
      </c>
      <c r="W31" s="38" t="str">
        <f t="shared" si="21"/>
        <v/>
      </c>
      <c r="X31" s="38" t="str">
        <f t="shared" si="22"/>
        <v/>
      </c>
      <c r="Y31" s="13" t="str">
        <f t="shared" si="23"/>
        <v/>
      </c>
      <c r="Z31" s="13" t="str">
        <f t="shared" si="24"/>
        <v/>
      </c>
      <c r="AA31" s="13" t="str">
        <f>IF($A31="","",IF(AND('03_Necesidad'!$I31&lt;&gt;"",'03_Necesidad'!$I31='04_Impacto'!$J31,'03_Necesidad'!$K31='04_Impacto'!$L31),"A17 La fuente y la justificación son idénticas en Necesidad e Impacto: verifique que no se use el mismo elemento para elevar dos criterios (Ap. 6.3)",""))</f>
        <v/>
      </c>
      <c r="AB31" s="25" t="str" cm="1">
        <f t="array" ref="AB31">IF($A31="","",IF(AND(_xlfn.XLOOKUP($A31,Proy_Folio,Proy_TratDif,"")&lt;&gt;INDEX(Cat_TratDif,1),_xlfn.XLOOKUP($A31,Proy_Folio,Proy_Participa,"")=""),"A18 Se declaró un tratamiento diferenciado sin definir si el proyecto participa en la comparación general (Ap. 1.2)",""))</f>
        <v/>
      </c>
      <c r="AC31" s="25" t="str">
        <f t="shared" si="25"/>
        <v/>
      </c>
      <c r="AD31" s="24" t="str" cm="1">
        <f t="array" ref="AD31">IF($A31="","",SUMPRODUCT(--($K31:$AB31&lt;&gt;"")))</f>
        <v/>
      </c>
    </row>
    <row r="32" spans="1:30" ht="31.95" customHeight="1" x14ac:dyDescent="0.3">
      <c r="A32" s="38" t="str">
        <f>IF('01_Proyectos'!A32="","",'01_Proyectos'!A32)</f>
        <v/>
      </c>
      <c r="B32" s="38" t="str">
        <f t="shared" si="0"/>
        <v/>
      </c>
      <c r="C32" s="34" t="str">
        <f t="shared" si="1"/>
        <v/>
      </c>
      <c r="D32" s="34" t="str">
        <f t="shared" si="2"/>
        <v/>
      </c>
      <c r="E32" s="34" t="str">
        <f t="shared" si="3"/>
        <v/>
      </c>
      <c r="F32" s="34" t="str">
        <f t="shared" si="4"/>
        <v/>
      </c>
      <c r="G32" s="34" t="str">
        <f t="shared" si="5"/>
        <v/>
      </c>
      <c r="H32" s="34" t="str">
        <f t="shared" si="6"/>
        <v/>
      </c>
      <c r="I32" s="34" t="str">
        <f t="shared" si="7"/>
        <v/>
      </c>
      <c r="J32" s="34" t="str">
        <f t="shared" si="8"/>
        <v/>
      </c>
      <c r="K32" s="38" t="str">
        <f t="shared" si="9"/>
        <v/>
      </c>
      <c r="L32" s="38" t="str">
        <f t="shared" si="10"/>
        <v/>
      </c>
      <c r="M32" s="38" t="str">
        <f t="shared" si="11"/>
        <v/>
      </c>
      <c r="N32" s="38" t="str">
        <f t="shared" si="12"/>
        <v/>
      </c>
      <c r="O32" s="38" t="str">
        <f t="shared" si="13"/>
        <v/>
      </c>
      <c r="P32" s="38" t="str">
        <f t="shared" si="14"/>
        <v/>
      </c>
      <c r="Q32" s="38" t="str">
        <f t="shared" si="15"/>
        <v/>
      </c>
      <c r="R32" s="38" t="str">
        <f t="shared" si="16"/>
        <v/>
      </c>
      <c r="S32" s="38" t="str">
        <f t="shared" si="17"/>
        <v/>
      </c>
      <c r="T32" s="38" t="str">
        <f t="shared" si="18"/>
        <v/>
      </c>
      <c r="U32" s="38" t="str">
        <f t="shared" si="19"/>
        <v/>
      </c>
      <c r="V32" s="38" t="str">
        <f t="shared" si="20"/>
        <v/>
      </c>
      <c r="W32" s="38" t="str">
        <f t="shared" si="21"/>
        <v/>
      </c>
      <c r="X32" s="38" t="str">
        <f t="shared" si="22"/>
        <v/>
      </c>
      <c r="Y32" s="13" t="str">
        <f t="shared" si="23"/>
        <v/>
      </c>
      <c r="Z32" s="13" t="str">
        <f t="shared" si="24"/>
        <v/>
      </c>
      <c r="AA32" s="13" t="str">
        <f>IF($A32="","",IF(AND('03_Necesidad'!$I32&lt;&gt;"",'03_Necesidad'!$I32='04_Impacto'!$J32,'03_Necesidad'!$K32='04_Impacto'!$L32),"A17 La fuente y la justificación son idénticas en Necesidad e Impacto: verifique que no se use el mismo elemento para elevar dos criterios (Ap. 6.3)",""))</f>
        <v/>
      </c>
      <c r="AB32" s="25" t="str" cm="1">
        <f t="array" ref="AB32">IF($A32="","",IF(AND(_xlfn.XLOOKUP($A32,Proy_Folio,Proy_TratDif,"")&lt;&gt;INDEX(Cat_TratDif,1),_xlfn.XLOOKUP($A32,Proy_Folio,Proy_Participa,"")=""),"A18 Se declaró un tratamiento diferenciado sin definir si el proyecto participa en la comparación general (Ap. 1.2)",""))</f>
        <v/>
      </c>
      <c r="AC32" s="25" t="str">
        <f t="shared" si="25"/>
        <v/>
      </c>
      <c r="AD32" s="24" t="str" cm="1">
        <f t="array" ref="AD32">IF($A32="","",SUMPRODUCT(--($K32:$AB32&lt;&gt;"")))</f>
        <v/>
      </c>
    </row>
    <row r="33" spans="1:30" ht="31.95" customHeight="1" x14ac:dyDescent="0.3">
      <c r="A33" s="38" t="str">
        <f>IF('01_Proyectos'!A33="","",'01_Proyectos'!A33)</f>
        <v/>
      </c>
      <c r="B33" s="38" t="str">
        <f t="shared" si="0"/>
        <v/>
      </c>
      <c r="C33" s="34" t="str">
        <f t="shared" si="1"/>
        <v/>
      </c>
      <c r="D33" s="34" t="str">
        <f t="shared" si="2"/>
        <v/>
      </c>
      <c r="E33" s="34" t="str">
        <f t="shared" si="3"/>
        <v/>
      </c>
      <c r="F33" s="34" t="str">
        <f t="shared" si="4"/>
        <v/>
      </c>
      <c r="G33" s="34" t="str">
        <f t="shared" si="5"/>
        <v/>
      </c>
      <c r="H33" s="34" t="str">
        <f t="shared" si="6"/>
        <v/>
      </c>
      <c r="I33" s="34" t="str">
        <f t="shared" si="7"/>
        <v/>
      </c>
      <c r="J33" s="34" t="str">
        <f t="shared" si="8"/>
        <v/>
      </c>
      <c r="K33" s="38" t="str">
        <f t="shared" si="9"/>
        <v/>
      </c>
      <c r="L33" s="38" t="str">
        <f t="shared" si="10"/>
        <v/>
      </c>
      <c r="M33" s="38" t="str">
        <f t="shared" si="11"/>
        <v/>
      </c>
      <c r="N33" s="38" t="str">
        <f t="shared" si="12"/>
        <v/>
      </c>
      <c r="O33" s="38" t="str">
        <f t="shared" si="13"/>
        <v/>
      </c>
      <c r="P33" s="38" t="str">
        <f t="shared" si="14"/>
        <v/>
      </c>
      <c r="Q33" s="38" t="str">
        <f t="shared" si="15"/>
        <v/>
      </c>
      <c r="R33" s="38" t="str">
        <f t="shared" si="16"/>
        <v/>
      </c>
      <c r="S33" s="38" t="str">
        <f t="shared" si="17"/>
        <v/>
      </c>
      <c r="T33" s="38" t="str">
        <f t="shared" si="18"/>
        <v/>
      </c>
      <c r="U33" s="38" t="str">
        <f t="shared" si="19"/>
        <v/>
      </c>
      <c r="V33" s="38" t="str">
        <f t="shared" si="20"/>
        <v/>
      </c>
      <c r="W33" s="38" t="str">
        <f t="shared" si="21"/>
        <v/>
      </c>
      <c r="X33" s="38" t="str">
        <f t="shared" si="22"/>
        <v/>
      </c>
      <c r="Y33" s="13" t="str">
        <f t="shared" si="23"/>
        <v/>
      </c>
      <c r="Z33" s="13" t="str">
        <f t="shared" si="24"/>
        <v/>
      </c>
      <c r="AA33" s="13" t="str">
        <f>IF($A33="","",IF(AND('03_Necesidad'!$I33&lt;&gt;"",'03_Necesidad'!$I33='04_Impacto'!$J33,'03_Necesidad'!$K33='04_Impacto'!$L33),"A17 La fuente y la justificación son idénticas en Necesidad e Impacto: verifique que no se use el mismo elemento para elevar dos criterios (Ap. 6.3)",""))</f>
        <v/>
      </c>
      <c r="AB33" s="25" t="str" cm="1">
        <f t="array" ref="AB33">IF($A33="","",IF(AND(_xlfn.XLOOKUP($A33,Proy_Folio,Proy_TratDif,"")&lt;&gt;INDEX(Cat_TratDif,1),_xlfn.XLOOKUP($A33,Proy_Folio,Proy_Participa,"")=""),"A18 Se declaró un tratamiento diferenciado sin definir si el proyecto participa en la comparación general (Ap. 1.2)",""))</f>
        <v/>
      </c>
      <c r="AC33" s="25" t="str">
        <f t="shared" si="25"/>
        <v/>
      </c>
      <c r="AD33" s="24" t="str" cm="1">
        <f t="array" ref="AD33">IF($A33="","",SUMPRODUCT(--($K33:$AB33&lt;&gt;"")))</f>
        <v/>
      </c>
    </row>
    <row r="34" spans="1:30" ht="31.95" customHeight="1" x14ac:dyDescent="0.3">
      <c r="A34" s="38" t="str">
        <f>IF('01_Proyectos'!A34="","",'01_Proyectos'!A34)</f>
        <v/>
      </c>
      <c r="B34" s="38" t="str">
        <f t="shared" si="0"/>
        <v/>
      </c>
      <c r="C34" s="34" t="str">
        <f t="shared" si="1"/>
        <v/>
      </c>
      <c r="D34" s="34" t="str">
        <f t="shared" si="2"/>
        <v/>
      </c>
      <c r="E34" s="34" t="str">
        <f t="shared" si="3"/>
        <v/>
      </c>
      <c r="F34" s="34" t="str">
        <f t="shared" si="4"/>
        <v/>
      </c>
      <c r="G34" s="34" t="str">
        <f t="shared" si="5"/>
        <v/>
      </c>
      <c r="H34" s="34" t="str">
        <f t="shared" si="6"/>
        <v/>
      </c>
      <c r="I34" s="34" t="str">
        <f t="shared" si="7"/>
        <v/>
      </c>
      <c r="J34" s="34" t="str">
        <f t="shared" si="8"/>
        <v/>
      </c>
      <c r="K34" s="38" t="str">
        <f t="shared" si="9"/>
        <v/>
      </c>
      <c r="L34" s="38" t="str">
        <f t="shared" si="10"/>
        <v/>
      </c>
      <c r="M34" s="38" t="str">
        <f t="shared" si="11"/>
        <v/>
      </c>
      <c r="N34" s="38" t="str">
        <f t="shared" si="12"/>
        <v/>
      </c>
      <c r="O34" s="38" t="str">
        <f t="shared" si="13"/>
        <v/>
      </c>
      <c r="P34" s="38" t="str">
        <f t="shared" si="14"/>
        <v/>
      </c>
      <c r="Q34" s="38" t="str">
        <f t="shared" si="15"/>
        <v/>
      </c>
      <c r="R34" s="38" t="str">
        <f t="shared" si="16"/>
        <v/>
      </c>
      <c r="S34" s="38" t="str">
        <f t="shared" si="17"/>
        <v/>
      </c>
      <c r="T34" s="38" t="str">
        <f t="shared" si="18"/>
        <v/>
      </c>
      <c r="U34" s="38" t="str">
        <f t="shared" si="19"/>
        <v/>
      </c>
      <c r="V34" s="38" t="str">
        <f t="shared" si="20"/>
        <v/>
      </c>
      <c r="W34" s="38" t="str">
        <f t="shared" si="21"/>
        <v/>
      </c>
      <c r="X34" s="38" t="str">
        <f t="shared" si="22"/>
        <v/>
      </c>
      <c r="Y34" s="13" t="str">
        <f t="shared" si="23"/>
        <v/>
      </c>
      <c r="Z34" s="13" t="str">
        <f t="shared" si="24"/>
        <v/>
      </c>
      <c r="AA34" s="13" t="str">
        <f>IF($A34="","",IF(AND('03_Necesidad'!$I34&lt;&gt;"",'03_Necesidad'!$I34='04_Impacto'!$J34,'03_Necesidad'!$K34='04_Impacto'!$L34),"A17 La fuente y la justificación son idénticas en Necesidad e Impacto: verifique que no se use el mismo elemento para elevar dos criterios (Ap. 6.3)",""))</f>
        <v/>
      </c>
      <c r="AB34" s="25" t="str" cm="1">
        <f t="array" ref="AB34">IF($A34="","",IF(AND(_xlfn.XLOOKUP($A34,Proy_Folio,Proy_TratDif,"")&lt;&gt;INDEX(Cat_TratDif,1),_xlfn.XLOOKUP($A34,Proy_Folio,Proy_Participa,"")=""),"A18 Se declaró un tratamiento diferenciado sin definir si el proyecto participa en la comparación general (Ap. 1.2)",""))</f>
        <v/>
      </c>
      <c r="AC34" s="25" t="str">
        <f t="shared" si="25"/>
        <v/>
      </c>
      <c r="AD34" s="24" t="str" cm="1">
        <f t="array" ref="AD34">IF($A34="","",SUMPRODUCT(--($K34:$AB34&lt;&gt;"")))</f>
        <v/>
      </c>
    </row>
    <row r="35" spans="1:30" ht="31.95" customHeight="1" x14ac:dyDescent="0.3">
      <c r="A35" s="38" t="str">
        <f>IF('01_Proyectos'!A35="","",'01_Proyectos'!A35)</f>
        <v/>
      </c>
      <c r="B35" s="38" t="str">
        <f t="shared" si="0"/>
        <v/>
      </c>
      <c r="C35" s="34" t="str">
        <f t="shared" si="1"/>
        <v/>
      </c>
      <c r="D35" s="34" t="str">
        <f t="shared" si="2"/>
        <v/>
      </c>
      <c r="E35" s="34" t="str">
        <f t="shared" si="3"/>
        <v/>
      </c>
      <c r="F35" s="34" t="str">
        <f t="shared" si="4"/>
        <v/>
      </c>
      <c r="G35" s="34" t="str">
        <f t="shared" si="5"/>
        <v/>
      </c>
      <c r="H35" s="34" t="str">
        <f t="shared" si="6"/>
        <v/>
      </c>
      <c r="I35" s="34" t="str">
        <f t="shared" si="7"/>
        <v/>
      </c>
      <c r="J35" s="34" t="str">
        <f t="shared" si="8"/>
        <v/>
      </c>
      <c r="K35" s="38" t="str">
        <f t="shared" si="9"/>
        <v/>
      </c>
      <c r="L35" s="38" t="str">
        <f t="shared" si="10"/>
        <v/>
      </c>
      <c r="M35" s="38" t="str">
        <f t="shared" si="11"/>
        <v/>
      </c>
      <c r="N35" s="38" t="str">
        <f t="shared" si="12"/>
        <v/>
      </c>
      <c r="O35" s="38" t="str">
        <f t="shared" si="13"/>
        <v/>
      </c>
      <c r="P35" s="38" t="str">
        <f t="shared" si="14"/>
        <v/>
      </c>
      <c r="Q35" s="38" t="str">
        <f t="shared" si="15"/>
        <v/>
      </c>
      <c r="R35" s="38" t="str">
        <f t="shared" si="16"/>
        <v/>
      </c>
      <c r="S35" s="38" t="str">
        <f t="shared" si="17"/>
        <v/>
      </c>
      <c r="T35" s="38" t="str">
        <f t="shared" si="18"/>
        <v/>
      </c>
      <c r="U35" s="38" t="str">
        <f t="shared" si="19"/>
        <v/>
      </c>
      <c r="V35" s="38" t="str">
        <f t="shared" si="20"/>
        <v/>
      </c>
      <c r="W35" s="38" t="str">
        <f t="shared" si="21"/>
        <v/>
      </c>
      <c r="X35" s="38" t="str">
        <f t="shared" si="22"/>
        <v/>
      </c>
      <c r="Y35" s="13" t="str">
        <f t="shared" si="23"/>
        <v/>
      </c>
      <c r="Z35" s="13" t="str">
        <f t="shared" si="24"/>
        <v/>
      </c>
      <c r="AA35" s="13" t="str">
        <f>IF($A35="","",IF(AND('03_Necesidad'!$I35&lt;&gt;"",'03_Necesidad'!$I35='04_Impacto'!$J35,'03_Necesidad'!$K35='04_Impacto'!$L35),"A17 La fuente y la justificación son idénticas en Necesidad e Impacto: verifique que no se use el mismo elemento para elevar dos criterios (Ap. 6.3)",""))</f>
        <v/>
      </c>
      <c r="AB35" s="25" t="str" cm="1">
        <f t="array" ref="AB35">IF($A35="","",IF(AND(_xlfn.XLOOKUP($A35,Proy_Folio,Proy_TratDif,"")&lt;&gt;INDEX(Cat_TratDif,1),_xlfn.XLOOKUP($A35,Proy_Folio,Proy_Participa,"")=""),"A18 Se declaró un tratamiento diferenciado sin definir si el proyecto participa en la comparación general (Ap. 1.2)",""))</f>
        <v/>
      </c>
      <c r="AC35" s="25" t="str">
        <f t="shared" si="25"/>
        <v/>
      </c>
      <c r="AD35" s="24" t="str" cm="1">
        <f t="array" ref="AD35">IF($A35="","",SUMPRODUCT(--($K35:$AB35&lt;&gt;"")))</f>
        <v/>
      </c>
    </row>
    <row r="36" spans="1:30" ht="31.95" customHeight="1" x14ac:dyDescent="0.3">
      <c r="A36" s="38" t="str">
        <f>IF('01_Proyectos'!A36="","",'01_Proyectos'!A36)</f>
        <v/>
      </c>
      <c r="B36" s="38" t="str">
        <f t="shared" ref="B36:B67" si="26">IF($A36="","",_xlfn.XLOOKUP($A36,Proy_Folio,Proy_Nombre,""))</f>
        <v/>
      </c>
      <c r="C36" s="34" t="str">
        <f t="shared" ref="C36:C67" si="27">IF($A36="","",_xlfn.XLOOKUP($A36,Vin_Folio,Vin_Cat,"")&amp;"")</f>
        <v/>
      </c>
      <c r="D36" s="34" t="str">
        <f t="shared" ref="D36:D67" si="28">IF($A36="","",_xlfn.XLOOKUP($A36,Vin_Folio,Vin_SopMA,"")&amp;"")</f>
        <v/>
      </c>
      <c r="E36" s="34" t="str">
        <f t="shared" ref="E36:E67" si="29">IF($A36="","",_xlfn.XLOOKUP($A36,Vin_Folio,Vin_SopAlta,"")&amp;"")</f>
        <v/>
      </c>
      <c r="F36" s="34" t="str">
        <f t="shared" ref="F36:F67" si="30">IF($A36="","",_xlfn.XLOOKUP($A36,Vin_Folio,Vin_SopBaja,"")&amp;"")</f>
        <v/>
      </c>
      <c r="G36" s="34" t="str">
        <f t="shared" ref="G36:G67" si="31">IF($A36="","",_xlfn.XLOOKUP($A36,Nec_Folio,Nec_Cat,"")&amp;"")</f>
        <v/>
      </c>
      <c r="H36" s="34" t="str">
        <f t="shared" ref="H36:H67" si="32">IF($A36="","",_xlfn.XLOOKUP($A36,Nec_Folio,Nec_Sop,"")&amp;"")</f>
        <v/>
      </c>
      <c r="I36" s="34" t="str">
        <f t="shared" ref="I36:I67" si="33">IF($A36="","",_xlfn.XLOOKUP($A36,Imp_Folio,Imp_Cat,"")&amp;"")</f>
        <v/>
      </c>
      <c r="J36" s="34" t="str">
        <f t="shared" ref="J36:J67" si="34">IF($A36="","",_xlfn.XLOOKUP($A36,Imp_Folio,Imp_Sop,"")&amp;"")</f>
        <v/>
      </c>
      <c r="K36" s="38" t="str">
        <f t="shared" ref="K36:K67" si="35">IF($A36="","",IF(OR(AND(OR($C36=INDEX(Cat_Sust,2),$C36=INDEX(Cat_Sust,3)),$D36&lt;&gt;INDEX(Cat_SiNo,1)),AND(OR($G36=INDEX(Cat_Sust,2),$G36=INDEX(Cat_Sust,3)),$H36&lt;&gt;INDEX(Cat_SiNo,1)),AND(OR($I36=INDEX(Cat_Sust,2),$I36=INDEX(Cat_Sust,3)),$J36&lt;&gt;INDEX(Cat_SiNo,1))),"A01 Categoría Media o Alta sin evidencia suficiente para acreditarla",""))</f>
        <v/>
      </c>
      <c r="L36" s="38" t="str">
        <f t="shared" ref="L36:L67" si="36">IF($A36="","",IF(_xlfn.XLOOKUP($A36,Proy_Folio,Proy_Eleg,"")=INDEX(Cat_ResEleg,3),"",IF(OR($C36=INDEX(Cat_Sust,4),$G36=INDEX(Cat_Sust,4),$I36=INDEX(Cat_Sust,4),_xlfn.XLOOKUP($A36,Proy_Folio,Proy_Tcalc,"")="II",_xlfn.XLOOKUP($A36,Rev_Folio,Rev_VCer,"")=INDEX(Cat_Sust,4),_xlfn.XLOOKUP($A36,Rev_Folio,Rev_NCer,"")=INDEX(Cat_Sust,4),_xlfn.XLOOKUP($A36,Rev_Folio,Rev_ICer,"")=INDEX(Cat_Sust,4),_xlfn.XLOOKUP($A36,Rev_Folio,Rev_TCer,"")=INDEX(Cat_CierreT,2)),"A02 Información Insuficiente (II) pendiente de subsanar antes del cierre","")))</f>
        <v/>
      </c>
      <c r="M36" s="38" t="str">
        <f t="shared" ref="M36:M67" si="37">IF($A36="","",IF(AND(COUNTIF(Ter_Folio,$A36)&gt;1,_xlfn.MINIFS(Ter_Sj,Ter_Folio,$A36)&lt;&gt;_xlfn.MAXIFS(Ter_Sj,Ter_Folio,$A36),COUNTIFS(Ter_Folio,$A36,Ter_Cant,"")&gt;0),"A03 Proyecto multiterritorial con puntuaciones distintas y sin distribución de la incidencia",""))</f>
        <v/>
      </c>
      <c r="N36" s="38" t="str">
        <f t="shared" ref="N36:N67" si="38">IF($A36="","",IF(AND(COUNTIF(Ter_Folio,$A36)&gt;1,_xlfn.MINIFS(Ter_Sj,Ter_Folio,$A36)&lt;&gt;_xlfn.MAXIFS(Ter_Sj,Ter_Folio,$A36),ABS(SUMIFS(Ter_Prop,Ter_Folio,$A36)-1)&gt;0.005),"A04 Las proporciones territoriales del proyecto no suman 100 %",""))</f>
        <v/>
      </c>
      <c r="O36" s="38" t="str">
        <f t="shared" ref="O36:O67" si="39">IF($A36="","",IF(_xlfn.XLOOKUP($A36,Proy_Folio,Proy_Unidad,"")=INDEX(Cat_Caracter,2),"A05 Intervención asociada: no se valoran los criterios ni se calcula Índice de Prioridad; debe vincularse con la intervención principal (Ap. 5.2)",""))</f>
        <v/>
      </c>
      <c r="P36" s="38" t="str">
        <f t="shared" ref="P36:P67" si="40">IF($A36="","",IF(AND($C36=INDEX(Cat_Sust,3),$E36&lt;&gt;INDEX(Cat_SiNo,1)),"A06 Alta en Vinculación sin Programa Presupuestario y elemento programático acreditados (Ap. 4.1)",""))</f>
        <v/>
      </c>
      <c r="Q36" s="38" t="str">
        <f t="shared" ref="Q36:Q67" si="41">IF($A36="","",IF(_xlfn.XLOOKUP($A36,Proy_Folio,Proy_Eleg,"")=INDEX(Cat_ResEleg,3),"",IF(OR(_xlfn.XLOOKUP($A36,Proy_Folio,Proy_Nombre,"")="",_xlfn.XLOOKUP($A36,Proy_Folio,Proy_Ejecutor,"")="",_xlfn.XLOOKUP($A36,Proy_Folio,Proy_Tipo,"")="",COUNTIF(Vin_Folio,$A36)=0,COUNTIF(Nec_Folio,$A36)=0,COUNTIF(Imp_Folio,$A36)=0,COUNTIF(Ter_Folio,$A36)=0),"A07 Faltan datos obligatorios o registros de soporte en las hojas 02 a 05","")))</f>
        <v/>
      </c>
      <c r="R36" s="38" t="str">
        <f t="shared" ref="R36:R67" si="42">IF($A36="","",IF(OR(AND(OR(_xlfn.XLOOKUP($A36,Rev_Folio,Rev_VCer,"")=INDEX(Cat_Sust,2),_xlfn.XLOOKUP($A36,Rev_Folio,Rev_VCer,"")=INDEX(Cat_Sust,3)),$D36&lt;&gt;INDEX(Cat_SiNo,1)),AND(OR(_xlfn.XLOOKUP($A36,Rev_Folio,Rev_NCer,"")=INDEX(Cat_Sust,2),_xlfn.XLOOKUP($A36,Rev_Folio,Rev_NCer,"")=INDEX(Cat_Sust,3)),$H36&lt;&gt;INDEX(Cat_SiNo,1)),AND(OR(_xlfn.XLOOKUP($A36,Rev_Folio,Rev_ICer,"")=INDEX(Cat_Sust,2),_xlfn.XLOOKUP($A36,Rev_Folio,Rev_ICer,"")=INDEX(Cat_Sust,3)),$J36&lt;&gt;INDEX(Cat_SiNo,1))),"A08 Categoría cerrada Media o Alta sin correspondencia con los elementos de soporte",""))</f>
        <v/>
      </c>
      <c r="S36" s="38" t="str">
        <f t="shared" ref="S36:S67" si="43">IF($A36="","",IF(AND(_xlfn.XLOOKUP($A36,Proy_Folio,Proy_Eleg,"")&lt;&gt;INDEX(Cat_ResEleg,1),_xlfn.XLOOKUP($A36,Rev_Folio,Rev_EstCons,"")=INDEX(Cat_Estatus,5)),"A09 Proyecto no elegible con valoraciones cerradas: no puede incorporarse al cálculo del IP",""))</f>
        <v/>
      </c>
      <c r="T36" s="38" t="str">
        <f t="shared" ref="T36:T67" si="44">IF($A36="","",IF(_xlfn.XLOOKUP($A36,Proy_Folio,Proy_Eleg,"")=INDEX(Cat_ResEleg,3),"",IF(AND(_xlfn.XLOOKUP($A36,Proy_Folio,Proy_Procede,"")&lt;&gt;INDEX(Cat_SiNo,1),COUNTA(_xlfn.XLOOKUP($A36,Rev_Folio,Rev_VCer,""),_xlfn.XLOOKUP($A36,Rev_Folio,Rev_NCer,""),_xlfn.XLOOKUP($A36,Rev_Folio,Rev_ICer,""),_xlfn.XLOOKUP($A36,Rev_Folio,Rev_TCer,""))&gt;0),"A10 Criterios sin cierre completo: no procede el cálculo definitivo del IP","")))</f>
        <v/>
      </c>
      <c r="U36" s="38" t="str">
        <f t="shared" ref="U36:U67" si="45">IF($A36="","",IF(OR(AND($C36=INDEX(Cat_Sust,1),$F36&lt;&gt;INDEX(Cat_SiNo,1)),AND($G36=INDEX(Cat_Sust,1),$H36&lt;&gt;INDEX(Cat_SiNo,1)),AND($I36=INDEX(Cat_Sust,1),$J36&lt;&gt;INDEX(Cat_SiNo,1))),"A11 Categoría Baja sin información suficiente para acreditarla: procede II (Ap. 3.5)",""))</f>
        <v/>
      </c>
      <c r="V36" s="38" t="str">
        <f t="shared" ref="V36:V67" si="46">IF($A36="","",IF(AND(_xlfn.XLOOKUP($A36,Proy_Folio,Proy_Unidad,"")=INDEX(Cat_Caracter,1),_xlfn.XLOOKUP($A36,Proy_Folio,Proy_Ctrl4,"")=INDEX(Cat_SiNo,2)),"A12 Declarada principal aunque Necesidad e Impacto derivan de otra intervención (Ap. 5.2)",""))</f>
        <v/>
      </c>
      <c r="W36" s="38" t="str">
        <f t="shared" ref="W36:W67" si="47">IF($A36="","",IF(AND(COUNTIF(Ter_Folio,$A36)&gt;0,COUNTIFS(Ter_Folio,$A36,Ter_Sj,"")&gt;0),"A13 Territorio sin correspondencia en el catálogo territorial oficial o clave faltante",""))</f>
        <v/>
      </c>
      <c r="X36" s="38" t="str">
        <f t="shared" ref="X36:X67" si="48">IF($A36="","",IF(AND(_xlfn.XLOOKUP($A36,Proy_Folio,Proy_GP,"")&lt;&gt;"",_xlfn.XLOOKUP($A36,Proy_Folio,Proy_GP,"")&lt;&gt;INDEX(Cat_GP,4),_xlfn.XLOOKUP($A36,Proy_Folio,Proy_Ref,"")&lt;&gt;"",ISNUMBER(SEARCH(_xlfn.XLOOKUP($A36,Proy_Folio,Proy_GP,""),_xlfn.XLOOKUP($A36,Proy_Folio,Proy_Ref,"")))=FALSE),"A14 Grado de preparación determinado distinto del referente metodológico sugerido",""))</f>
        <v/>
      </c>
      <c r="Y36" s="13" t="str">
        <f t="shared" ref="Y36:Y67" si="49">IF($A36="","",IF(OR(AND(_xlfn.XLOOKUP($A36,Rev_Folio,Rev_VCer,"")&lt;&gt;"",_xlfn.XLOOKUP($A36,Rev_Folio,Rev_VCer,"")&lt;&gt;_xlfn.XLOOKUP($A36,Vin_Folio,Vin_Cat,"")),AND(_xlfn.XLOOKUP($A36,Rev_Folio,Rev_NCer,"")&lt;&gt;"",_xlfn.XLOOKUP($A36,Rev_Folio,Rev_NCer,"")&lt;&gt;_xlfn.XLOOKUP($A36,Nec_Folio,Nec_Cat,"")),AND(_xlfn.XLOOKUP($A36,Rev_Folio,Rev_ICer,"")&lt;&gt;"",_xlfn.XLOOKUP($A36,Rev_Folio,Rev_ICer,"")&lt;&gt;_xlfn.XLOOKUP($A36,Imp_Folio,Imp_Cat,""))),"A15 Categoría cerrada distinta de la propuesta por el Ejecutor: verificar el cierre (Ap. 7.1)",""))</f>
        <v/>
      </c>
      <c r="Z36" s="13" t="str">
        <f t="shared" ref="Z36:Z67" si="50">IF($A36="","",IF(AND(_xlfn.XLOOKUP($A36,Rev_Folio,Rev_VEst,"")=INDEX(Cat_Estatus,5),_xlfn.XLOOKUP($A36,Rev_Folio,Rev_NEst,"")=INDEX(Cat_Estatus,5),_xlfn.XLOOKUP($A36,Rev_Folio,Rev_IEst,"")=INDEX(Cat_Estatus,5),_xlfn.XLOOKUP($A36,Rev_Folio,Rev_TEst,"")=INDEX(Cat_Estatus,5),_xlfn.XLOOKUP($A36,Rev_Folio,Rev_DobleConteo,"")&lt;&gt;INDEX(Cat_SiNo,1)),"A16 Criterios cerrados sin la verificación de no doble conteo en 07_Revisión (Ap. 6.3)",""))</f>
        <v/>
      </c>
      <c r="AA36" s="13" t="str">
        <f>IF($A36="","",IF(AND('03_Necesidad'!$I36&lt;&gt;"",'03_Necesidad'!$I36='04_Impacto'!$J36,'03_Necesidad'!$K36='04_Impacto'!$L36),"A17 La fuente y la justificación son idénticas en Necesidad e Impacto: verifique que no se use el mismo elemento para elevar dos criterios (Ap. 6.3)",""))</f>
        <v/>
      </c>
      <c r="AB36" s="25" t="str" cm="1">
        <f t="array" ref="AB36">IF($A36="","",IF(AND(_xlfn.XLOOKUP($A36,Proy_Folio,Proy_TratDif,"")&lt;&gt;INDEX(Cat_TratDif,1),_xlfn.XLOOKUP($A36,Proy_Folio,Proy_Participa,"")=""),"A18 Se declaró un tratamiento diferenciado sin definir si el proyecto participa en la comparación general (Ap. 1.2)",""))</f>
        <v/>
      </c>
      <c r="AC36" s="25" t="str">
        <f t="shared" si="25"/>
        <v/>
      </c>
      <c r="AD36" s="24" t="str" cm="1">
        <f t="array" ref="AD36">IF($A36="","",SUMPRODUCT(--($K36:$AB36&lt;&gt;"")))</f>
        <v/>
      </c>
    </row>
    <row r="37" spans="1:30" ht="31.95" customHeight="1" x14ac:dyDescent="0.3">
      <c r="A37" s="38" t="str">
        <f>IF('01_Proyectos'!A37="","",'01_Proyectos'!A37)</f>
        <v/>
      </c>
      <c r="B37" s="38" t="str">
        <f t="shared" si="26"/>
        <v/>
      </c>
      <c r="C37" s="34" t="str">
        <f t="shared" si="27"/>
        <v/>
      </c>
      <c r="D37" s="34" t="str">
        <f t="shared" si="28"/>
        <v/>
      </c>
      <c r="E37" s="34" t="str">
        <f t="shared" si="29"/>
        <v/>
      </c>
      <c r="F37" s="34" t="str">
        <f t="shared" si="30"/>
        <v/>
      </c>
      <c r="G37" s="34" t="str">
        <f t="shared" si="31"/>
        <v/>
      </c>
      <c r="H37" s="34" t="str">
        <f t="shared" si="32"/>
        <v/>
      </c>
      <c r="I37" s="34" t="str">
        <f t="shared" si="33"/>
        <v/>
      </c>
      <c r="J37" s="34" t="str">
        <f t="shared" si="34"/>
        <v/>
      </c>
      <c r="K37" s="38" t="str">
        <f t="shared" si="35"/>
        <v/>
      </c>
      <c r="L37" s="38" t="str">
        <f t="shared" si="36"/>
        <v/>
      </c>
      <c r="M37" s="38" t="str">
        <f t="shared" si="37"/>
        <v/>
      </c>
      <c r="N37" s="38" t="str">
        <f t="shared" si="38"/>
        <v/>
      </c>
      <c r="O37" s="38" t="str">
        <f t="shared" si="39"/>
        <v/>
      </c>
      <c r="P37" s="38" t="str">
        <f t="shared" si="40"/>
        <v/>
      </c>
      <c r="Q37" s="38" t="str">
        <f t="shared" si="41"/>
        <v/>
      </c>
      <c r="R37" s="38" t="str">
        <f t="shared" si="42"/>
        <v/>
      </c>
      <c r="S37" s="38" t="str">
        <f t="shared" si="43"/>
        <v/>
      </c>
      <c r="T37" s="38" t="str">
        <f t="shared" si="44"/>
        <v/>
      </c>
      <c r="U37" s="38" t="str">
        <f t="shared" si="45"/>
        <v/>
      </c>
      <c r="V37" s="38" t="str">
        <f t="shared" si="46"/>
        <v/>
      </c>
      <c r="W37" s="38" t="str">
        <f t="shared" si="47"/>
        <v/>
      </c>
      <c r="X37" s="38" t="str">
        <f t="shared" si="48"/>
        <v/>
      </c>
      <c r="Y37" s="13" t="str">
        <f t="shared" si="49"/>
        <v/>
      </c>
      <c r="Z37" s="13" t="str">
        <f t="shared" si="50"/>
        <v/>
      </c>
      <c r="AA37" s="13" t="str">
        <f>IF($A37="","",IF(AND('03_Necesidad'!$I37&lt;&gt;"",'03_Necesidad'!$I37='04_Impacto'!$J37,'03_Necesidad'!$K37='04_Impacto'!$L37),"A17 La fuente y la justificación son idénticas en Necesidad e Impacto: verifique que no se use el mismo elemento para elevar dos criterios (Ap. 6.3)",""))</f>
        <v/>
      </c>
      <c r="AB37" s="25" t="str" cm="1">
        <f t="array" ref="AB37">IF($A37="","",IF(AND(_xlfn.XLOOKUP($A37,Proy_Folio,Proy_TratDif,"")&lt;&gt;INDEX(Cat_TratDif,1),_xlfn.XLOOKUP($A37,Proy_Folio,Proy_Participa,"")=""),"A18 Se declaró un tratamiento diferenciado sin definir si el proyecto participa en la comparación general (Ap. 1.2)",""))</f>
        <v/>
      </c>
      <c r="AC37" s="25" t="str">
        <f t="shared" si="25"/>
        <v/>
      </c>
      <c r="AD37" s="24" t="str" cm="1">
        <f t="array" ref="AD37">IF($A37="","",SUMPRODUCT(--($K37:$AB37&lt;&gt;"")))</f>
        <v/>
      </c>
    </row>
    <row r="38" spans="1:30" ht="31.95" customHeight="1" x14ac:dyDescent="0.3">
      <c r="A38" s="38" t="str">
        <f>IF('01_Proyectos'!A38="","",'01_Proyectos'!A38)</f>
        <v/>
      </c>
      <c r="B38" s="38" t="str">
        <f t="shared" si="26"/>
        <v/>
      </c>
      <c r="C38" s="34" t="str">
        <f t="shared" si="27"/>
        <v/>
      </c>
      <c r="D38" s="34" t="str">
        <f t="shared" si="28"/>
        <v/>
      </c>
      <c r="E38" s="34" t="str">
        <f t="shared" si="29"/>
        <v/>
      </c>
      <c r="F38" s="34" t="str">
        <f t="shared" si="30"/>
        <v/>
      </c>
      <c r="G38" s="34" t="str">
        <f t="shared" si="31"/>
        <v/>
      </c>
      <c r="H38" s="34" t="str">
        <f t="shared" si="32"/>
        <v/>
      </c>
      <c r="I38" s="34" t="str">
        <f t="shared" si="33"/>
        <v/>
      </c>
      <c r="J38" s="34" t="str">
        <f t="shared" si="34"/>
        <v/>
      </c>
      <c r="K38" s="38" t="str">
        <f t="shared" si="35"/>
        <v/>
      </c>
      <c r="L38" s="38" t="str">
        <f t="shared" si="36"/>
        <v/>
      </c>
      <c r="M38" s="38" t="str">
        <f t="shared" si="37"/>
        <v/>
      </c>
      <c r="N38" s="38" t="str">
        <f t="shared" si="38"/>
        <v/>
      </c>
      <c r="O38" s="38" t="str">
        <f t="shared" si="39"/>
        <v/>
      </c>
      <c r="P38" s="38" t="str">
        <f t="shared" si="40"/>
        <v/>
      </c>
      <c r="Q38" s="38" t="str">
        <f t="shared" si="41"/>
        <v/>
      </c>
      <c r="R38" s="38" t="str">
        <f t="shared" si="42"/>
        <v/>
      </c>
      <c r="S38" s="38" t="str">
        <f t="shared" si="43"/>
        <v/>
      </c>
      <c r="T38" s="38" t="str">
        <f t="shared" si="44"/>
        <v/>
      </c>
      <c r="U38" s="38" t="str">
        <f t="shared" si="45"/>
        <v/>
      </c>
      <c r="V38" s="38" t="str">
        <f t="shared" si="46"/>
        <v/>
      </c>
      <c r="W38" s="38" t="str">
        <f t="shared" si="47"/>
        <v/>
      </c>
      <c r="X38" s="38" t="str">
        <f t="shared" si="48"/>
        <v/>
      </c>
      <c r="Y38" s="13" t="str">
        <f t="shared" si="49"/>
        <v/>
      </c>
      <c r="Z38" s="13" t="str">
        <f t="shared" si="50"/>
        <v/>
      </c>
      <c r="AA38" s="13" t="str">
        <f>IF($A38="","",IF(AND('03_Necesidad'!$I38&lt;&gt;"",'03_Necesidad'!$I38='04_Impacto'!$J38,'03_Necesidad'!$K38='04_Impacto'!$L38),"A17 La fuente y la justificación son idénticas en Necesidad e Impacto: verifique que no se use el mismo elemento para elevar dos criterios (Ap. 6.3)",""))</f>
        <v/>
      </c>
      <c r="AB38" s="25" t="str" cm="1">
        <f t="array" ref="AB38">IF($A38="","",IF(AND(_xlfn.XLOOKUP($A38,Proy_Folio,Proy_TratDif,"")&lt;&gt;INDEX(Cat_TratDif,1),_xlfn.XLOOKUP($A38,Proy_Folio,Proy_Participa,"")=""),"A18 Se declaró un tratamiento diferenciado sin definir si el proyecto participa en la comparación general (Ap. 1.2)",""))</f>
        <v/>
      </c>
      <c r="AC38" s="25" t="str">
        <f t="shared" si="25"/>
        <v/>
      </c>
      <c r="AD38" s="24" t="str" cm="1">
        <f t="array" ref="AD38">IF($A38="","",SUMPRODUCT(--($K38:$AB38&lt;&gt;"")))</f>
        <v/>
      </c>
    </row>
    <row r="39" spans="1:30" ht="31.95" customHeight="1" x14ac:dyDescent="0.3">
      <c r="A39" s="38" t="str">
        <f>IF('01_Proyectos'!A39="","",'01_Proyectos'!A39)</f>
        <v/>
      </c>
      <c r="B39" s="38" t="str">
        <f t="shared" si="26"/>
        <v/>
      </c>
      <c r="C39" s="34" t="str">
        <f t="shared" si="27"/>
        <v/>
      </c>
      <c r="D39" s="34" t="str">
        <f t="shared" si="28"/>
        <v/>
      </c>
      <c r="E39" s="34" t="str">
        <f t="shared" si="29"/>
        <v/>
      </c>
      <c r="F39" s="34" t="str">
        <f t="shared" si="30"/>
        <v/>
      </c>
      <c r="G39" s="34" t="str">
        <f t="shared" si="31"/>
        <v/>
      </c>
      <c r="H39" s="34" t="str">
        <f t="shared" si="32"/>
        <v/>
      </c>
      <c r="I39" s="34" t="str">
        <f t="shared" si="33"/>
        <v/>
      </c>
      <c r="J39" s="34" t="str">
        <f t="shared" si="34"/>
        <v/>
      </c>
      <c r="K39" s="38" t="str">
        <f t="shared" si="35"/>
        <v/>
      </c>
      <c r="L39" s="38" t="str">
        <f t="shared" si="36"/>
        <v/>
      </c>
      <c r="M39" s="38" t="str">
        <f t="shared" si="37"/>
        <v/>
      </c>
      <c r="N39" s="38" t="str">
        <f t="shared" si="38"/>
        <v/>
      </c>
      <c r="O39" s="38" t="str">
        <f t="shared" si="39"/>
        <v/>
      </c>
      <c r="P39" s="38" t="str">
        <f t="shared" si="40"/>
        <v/>
      </c>
      <c r="Q39" s="38" t="str">
        <f t="shared" si="41"/>
        <v/>
      </c>
      <c r="R39" s="38" t="str">
        <f t="shared" si="42"/>
        <v/>
      </c>
      <c r="S39" s="38" t="str">
        <f t="shared" si="43"/>
        <v/>
      </c>
      <c r="T39" s="38" t="str">
        <f t="shared" si="44"/>
        <v/>
      </c>
      <c r="U39" s="38" t="str">
        <f t="shared" si="45"/>
        <v/>
      </c>
      <c r="V39" s="38" t="str">
        <f t="shared" si="46"/>
        <v/>
      </c>
      <c r="W39" s="38" t="str">
        <f t="shared" si="47"/>
        <v/>
      </c>
      <c r="X39" s="38" t="str">
        <f t="shared" si="48"/>
        <v/>
      </c>
      <c r="Y39" s="13" t="str">
        <f t="shared" si="49"/>
        <v/>
      </c>
      <c r="Z39" s="13" t="str">
        <f t="shared" si="50"/>
        <v/>
      </c>
      <c r="AA39" s="13" t="str">
        <f>IF($A39="","",IF(AND('03_Necesidad'!$I39&lt;&gt;"",'03_Necesidad'!$I39='04_Impacto'!$J39,'03_Necesidad'!$K39='04_Impacto'!$L39),"A17 La fuente y la justificación son idénticas en Necesidad e Impacto: verifique que no se use el mismo elemento para elevar dos criterios (Ap. 6.3)",""))</f>
        <v/>
      </c>
      <c r="AB39" s="25" t="str" cm="1">
        <f t="array" ref="AB39">IF($A39="","",IF(AND(_xlfn.XLOOKUP($A39,Proy_Folio,Proy_TratDif,"")&lt;&gt;INDEX(Cat_TratDif,1),_xlfn.XLOOKUP($A39,Proy_Folio,Proy_Participa,"")=""),"A18 Se declaró un tratamiento diferenciado sin definir si el proyecto participa en la comparación general (Ap. 1.2)",""))</f>
        <v/>
      </c>
      <c r="AC39" s="25" t="str">
        <f t="shared" si="25"/>
        <v/>
      </c>
      <c r="AD39" s="24" t="str" cm="1">
        <f t="array" ref="AD39">IF($A39="","",SUMPRODUCT(--($K39:$AB39&lt;&gt;"")))</f>
        <v/>
      </c>
    </row>
    <row r="40" spans="1:30" ht="31.95" customHeight="1" x14ac:dyDescent="0.3">
      <c r="A40" s="38" t="str">
        <f>IF('01_Proyectos'!A40="","",'01_Proyectos'!A40)</f>
        <v/>
      </c>
      <c r="B40" s="38" t="str">
        <f t="shared" si="26"/>
        <v/>
      </c>
      <c r="C40" s="34" t="str">
        <f t="shared" si="27"/>
        <v/>
      </c>
      <c r="D40" s="34" t="str">
        <f t="shared" si="28"/>
        <v/>
      </c>
      <c r="E40" s="34" t="str">
        <f t="shared" si="29"/>
        <v/>
      </c>
      <c r="F40" s="34" t="str">
        <f t="shared" si="30"/>
        <v/>
      </c>
      <c r="G40" s="34" t="str">
        <f t="shared" si="31"/>
        <v/>
      </c>
      <c r="H40" s="34" t="str">
        <f t="shared" si="32"/>
        <v/>
      </c>
      <c r="I40" s="34" t="str">
        <f t="shared" si="33"/>
        <v/>
      </c>
      <c r="J40" s="34" t="str">
        <f t="shared" si="34"/>
        <v/>
      </c>
      <c r="K40" s="38" t="str">
        <f t="shared" si="35"/>
        <v/>
      </c>
      <c r="L40" s="38" t="str">
        <f t="shared" si="36"/>
        <v/>
      </c>
      <c r="M40" s="38" t="str">
        <f t="shared" si="37"/>
        <v/>
      </c>
      <c r="N40" s="38" t="str">
        <f t="shared" si="38"/>
        <v/>
      </c>
      <c r="O40" s="38" t="str">
        <f t="shared" si="39"/>
        <v/>
      </c>
      <c r="P40" s="38" t="str">
        <f t="shared" si="40"/>
        <v/>
      </c>
      <c r="Q40" s="38" t="str">
        <f t="shared" si="41"/>
        <v/>
      </c>
      <c r="R40" s="38" t="str">
        <f t="shared" si="42"/>
        <v/>
      </c>
      <c r="S40" s="38" t="str">
        <f t="shared" si="43"/>
        <v/>
      </c>
      <c r="T40" s="38" t="str">
        <f t="shared" si="44"/>
        <v/>
      </c>
      <c r="U40" s="38" t="str">
        <f t="shared" si="45"/>
        <v/>
      </c>
      <c r="V40" s="38" t="str">
        <f t="shared" si="46"/>
        <v/>
      </c>
      <c r="W40" s="38" t="str">
        <f t="shared" si="47"/>
        <v/>
      </c>
      <c r="X40" s="38" t="str">
        <f t="shared" si="48"/>
        <v/>
      </c>
      <c r="Y40" s="13" t="str">
        <f t="shared" si="49"/>
        <v/>
      </c>
      <c r="Z40" s="13" t="str">
        <f t="shared" si="50"/>
        <v/>
      </c>
      <c r="AA40" s="13" t="str">
        <f>IF($A40="","",IF(AND('03_Necesidad'!$I40&lt;&gt;"",'03_Necesidad'!$I40='04_Impacto'!$J40,'03_Necesidad'!$K40='04_Impacto'!$L40),"A17 La fuente y la justificación son idénticas en Necesidad e Impacto: verifique que no se use el mismo elemento para elevar dos criterios (Ap. 6.3)",""))</f>
        <v/>
      </c>
      <c r="AB40" s="25" t="str" cm="1">
        <f t="array" ref="AB40">IF($A40="","",IF(AND(_xlfn.XLOOKUP($A40,Proy_Folio,Proy_TratDif,"")&lt;&gt;INDEX(Cat_TratDif,1),_xlfn.XLOOKUP($A40,Proy_Folio,Proy_Participa,"")=""),"A18 Se declaró un tratamiento diferenciado sin definir si el proyecto participa en la comparación general (Ap. 1.2)",""))</f>
        <v/>
      </c>
      <c r="AC40" s="25" t="str">
        <f t="shared" si="25"/>
        <v/>
      </c>
      <c r="AD40" s="24" t="str" cm="1">
        <f t="array" ref="AD40">IF($A40="","",SUMPRODUCT(--($K40:$AB40&lt;&gt;"")))</f>
        <v/>
      </c>
    </row>
    <row r="41" spans="1:30" ht="31.95" customHeight="1" x14ac:dyDescent="0.3">
      <c r="A41" s="38" t="str">
        <f>IF('01_Proyectos'!A41="","",'01_Proyectos'!A41)</f>
        <v/>
      </c>
      <c r="B41" s="38" t="str">
        <f t="shared" si="26"/>
        <v/>
      </c>
      <c r="C41" s="34" t="str">
        <f t="shared" si="27"/>
        <v/>
      </c>
      <c r="D41" s="34" t="str">
        <f t="shared" si="28"/>
        <v/>
      </c>
      <c r="E41" s="34" t="str">
        <f t="shared" si="29"/>
        <v/>
      </c>
      <c r="F41" s="34" t="str">
        <f t="shared" si="30"/>
        <v/>
      </c>
      <c r="G41" s="34" t="str">
        <f t="shared" si="31"/>
        <v/>
      </c>
      <c r="H41" s="34" t="str">
        <f t="shared" si="32"/>
        <v/>
      </c>
      <c r="I41" s="34" t="str">
        <f t="shared" si="33"/>
        <v/>
      </c>
      <c r="J41" s="34" t="str">
        <f t="shared" si="34"/>
        <v/>
      </c>
      <c r="K41" s="38" t="str">
        <f t="shared" si="35"/>
        <v/>
      </c>
      <c r="L41" s="38" t="str">
        <f t="shared" si="36"/>
        <v/>
      </c>
      <c r="M41" s="38" t="str">
        <f t="shared" si="37"/>
        <v/>
      </c>
      <c r="N41" s="38" t="str">
        <f t="shared" si="38"/>
        <v/>
      </c>
      <c r="O41" s="38" t="str">
        <f t="shared" si="39"/>
        <v/>
      </c>
      <c r="P41" s="38" t="str">
        <f t="shared" si="40"/>
        <v/>
      </c>
      <c r="Q41" s="38" t="str">
        <f t="shared" si="41"/>
        <v/>
      </c>
      <c r="R41" s="38" t="str">
        <f t="shared" si="42"/>
        <v/>
      </c>
      <c r="S41" s="38" t="str">
        <f t="shared" si="43"/>
        <v/>
      </c>
      <c r="T41" s="38" t="str">
        <f t="shared" si="44"/>
        <v/>
      </c>
      <c r="U41" s="38" t="str">
        <f t="shared" si="45"/>
        <v/>
      </c>
      <c r="V41" s="38" t="str">
        <f t="shared" si="46"/>
        <v/>
      </c>
      <c r="W41" s="38" t="str">
        <f t="shared" si="47"/>
        <v/>
      </c>
      <c r="X41" s="38" t="str">
        <f t="shared" si="48"/>
        <v/>
      </c>
      <c r="Y41" s="13" t="str">
        <f t="shared" si="49"/>
        <v/>
      </c>
      <c r="Z41" s="13" t="str">
        <f t="shared" si="50"/>
        <v/>
      </c>
      <c r="AA41" s="13" t="str">
        <f>IF($A41="","",IF(AND('03_Necesidad'!$I41&lt;&gt;"",'03_Necesidad'!$I41='04_Impacto'!$J41,'03_Necesidad'!$K41='04_Impacto'!$L41),"A17 La fuente y la justificación son idénticas en Necesidad e Impacto: verifique que no se use el mismo elemento para elevar dos criterios (Ap. 6.3)",""))</f>
        <v/>
      </c>
      <c r="AB41" s="25" t="str" cm="1">
        <f t="array" ref="AB41">IF($A41="","",IF(AND(_xlfn.XLOOKUP($A41,Proy_Folio,Proy_TratDif,"")&lt;&gt;INDEX(Cat_TratDif,1),_xlfn.XLOOKUP($A41,Proy_Folio,Proy_Participa,"")=""),"A18 Se declaró un tratamiento diferenciado sin definir si el proyecto participa en la comparación general (Ap. 1.2)",""))</f>
        <v/>
      </c>
      <c r="AC41" s="25" t="str">
        <f t="shared" si="25"/>
        <v/>
      </c>
      <c r="AD41" s="24" t="str" cm="1">
        <f t="array" ref="AD41">IF($A41="","",SUMPRODUCT(--($K41:$AB41&lt;&gt;"")))</f>
        <v/>
      </c>
    </row>
    <row r="42" spans="1:30" ht="31.95" customHeight="1" x14ac:dyDescent="0.3">
      <c r="A42" s="38" t="str">
        <f>IF('01_Proyectos'!A42="","",'01_Proyectos'!A42)</f>
        <v/>
      </c>
      <c r="B42" s="38" t="str">
        <f t="shared" si="26"/>
        <v/>
      </c>
      <c r="C42" s="34" t="str">
        <f t="shared" si="27"/>
        <v/>
      </c>
      <c r="D42" s="34" t="str">
        <f t="shared" si="28"/>
        <v/>
      </c>
      <c r="E42" s="34" t="str">
        <f t="shared" si="29"/>
        <v/>
      </c>
      <c r="F42" s="34" t="str">
        <f t="shared" si="30"/>
        <v/>
      </c>
      <c r="G42" s="34" t="str">
        <f t="shared" si="31"/>
        <v/>
      </c>
      <c r="H42" s="34" t="str">
        <f t="shared" si="32"/>
        <v/>
      </c>
      <c r="I42" s="34" t="str">
        <f t="shared" si="33"/>
        <v/>
      </c>
      <c r="J42" s="34" t="str">
        <f t="shared" si="34"/>
        <v/>
      </c>
      <c r="K42" s="38" t="str">
        <f t="shared" si="35"/>
        <v/>
      </c>
      <c r="L42" s="38" t="str">
        <f t="shared" si="36"/>
        <v/>
      </c>
      <c r="M42" s="38" t="str">
        <f t="shared" si="37"/>
        <v/>
      </c>
      <c r="N42" s="38" t="str">
        <f t="shared" si="38"/>
        <v/>
      </c>
      <c r="O42" s="38" t="str">
        <f t="shared" si="39"/>
        <v/>
      </c>
      <c r="P42" s="38" t="str">
        <f t="shared" si="40"/>
        <v/>
      </c>
      <c r="Q42" s="38" t="str">
        <f t="shared" si="41"/>
        <v/>
      </c>
      <c r="R42" s="38" t="str">
        <f t="shared" si="42"/>
        <v/>
      </c>
      <c r="S42" s="38" t="str">
        <f t="shared" si="43"/>
        <v/>
      </c>
      <c r="T42" s="38" t="str">
        <f t="shared" si="44"/>
        <v/>
      </c>
      <c r="U42" s="38" t="str">
        <f t="shared" si="45"/>
        <v/>
      </c>
      <c r="V42" s="38" t="str">
        <f t="shared" si="46"/>
        <v/>
      </c>
      <c r="W42" s="38" t="str">
        <f t="shared" si="47"/>
        <v/>
      </c>
      <c r="X42" s="38" t="str">
        <f t="shared" si="48"/>
        <v/>
      </c>
      <c r="Y42" s="13" t="str">
        <f t="shared" si="49"/>
        <v/>
      </c>
      <c r="Z42" s="13" t="str">
        <f t="shared" si="50"/>
        <v/>
      </c>
      <c r="AA42" s="13" t="str">
        <f>IF($A42="","",IF(AND('03_Necesidad'!$I42&lt;&gt;"",'03_Necesidad'!$I42='04_Impacto'!$J42,'03_Necesidad'!$K42='04_Impacto'!$L42),"A17 La fuente y la justificación son idénticas en Necesidad e Impacto: verifique que no se use el mismo elemento para elevar dos criterios (Ap. 6.3)",""))</f>
        <v/>
      </c>
      <c r="AB42" s="25" t="str" cm="1">
        <f t="array" ref="AB42">IF($A42="","",IF(AND(_xlfn.XLOOKUP($A42,Proy_Folio,Proy_TratDif,"")&lt;&gt;INDEX(Cat_TratDif,1),_xlfn.XLOOKUP($A42,Proy_Folio,Proy_Participa,"")=""),"A18 Se declaró un tratamiento diferenciado sin definir si el proyecto participa en la comparación general (Ap. 1.2)",""))</f>
        <v/>
      </c>
      <c r="AC42" s="25" t="str">
        <f t="shared" si="25"/>
        <v/>
      </c>
      <c r="AD42" s="24" t="str" cm="1">
        <f t="array" ref="AD42">IF($A42="","",SUMPRODUCT(--($K42:$AB42&lt;&gt;"")))</f>
        <v/>
      </c>
    </row>
    <row r="43" spans="1:30" ht="31.95" customHeight="1" x14ac:dyDescent="0.3">
      <c r="A43" s="38" t="str">
        <f>IF('01_Proyectos'!A43="","",'01_Proyectos'!A43)</f>
        <v/>
      </c>
      <c r="B43" s="38" t="str">
        <f t="shared" si="26"/>
        <v/>
      </c>
      <c r="C43" s="34" t="str">
        <f t="shared" si="27"/>
        <v/>
      </c>
      <c r="D43" s="34" t="str">
        <f t="shared" si="28"/>
        <v/>
      </c>
      <c r="E43" s="34" t="str">
        <f t="shared" si="29"/>
        <v/>
      </c>
      <c r="F43" s="34" t="str">
        <f t="shared" si="30"/>
        <v/>
      </c>
      <c r="G43" s="34" t="str">
        <f t="shared" si="31"/>
        <v/>
      </c>
      <c r="H43" s="34" t="str">
        <f t="shared" si="32"/>
        <v/>
      </c>
      <c r="I43" s="34" t="str">
        <f t="shared" si="33"/>
        <v/>
      </c>
      <c r="J43" s="34" t="str">
        <f t="shared" si="34"/>
        <v/>
      </c>
      <c r="K43" s="38" t="str">
        <f t="shared" si="35"/>
        <v/>
      </c>
      <c r="L43" s="38" t="str">
        <f t="shared" si="36"/>
        <v/>
      </c>
      <c r="M43" s="38" t="str">
        <f t="shared" si="37"/>
        <v/>
      </c>
      <c r="N43" s="38" t="str">
        <f t="shared" si="38"/>
        <v/>
      </c>
      <c r="O43" s="38" t="str">
        <f t="shared" si="39"/>
        <v/>
      </c>
      <c r="P43" s="38" t="str">
        <f t="shared" si="40"/>
        <v/>
      </c>
      <c r="Q43" s="38" t="str">
        <f t="shared" si="41"/>
        <v/>
      </c>
      <c r="R43" s="38" t="str">
        <f t="shared" si="42"/>
        <v/>
      </c>
      <c r="S43" s="38" t="str">
        <f t="shared" si="43"/>
        <v/>
      </c>
      <c r="T43" s="38" t="str">
        <f t="shared" si="44"/>
        <v/>
      </c>
      <c r="U43" s="38" t="str">
        <f t="shared" si="45"/>
        <v/>
      </c>
      <c r="V43" s="38" t="str">
        <f t="shared" si="46"/>
        <v/>
      </c>
      <c r="W43" s="38" t="str">
        <f t="shared" si="47"/>
        <v/>
      </c>
      <c r="X43" s="38" t="str">
        <f t="shared" si="48"/>
        <v/>
      </c>
      <c r="Y43" s="13" t="str">
        <f t="shared" si="49"/>
        <v/>
      </c>
      <c r="Z43" s="13" t="str">
        <f t="shared" si="50"/>
        <v/>
      </c>
      <c r="AA43" s="13" t="str">
        <f>IF($A43="","",IF(AND('03_Necesidad'!$I43&lt;&gt;"",'03_Necesidad'!$I43='04_Impacto'!$J43,'03_Necesidad'!$K43='04_Impacto'!$L43),"A17 La fuente y la justificación son idénticas en Necesidad e Impacto: verifique que no se use el mismo elemento para elevar dos criterios (Ap. 6.3)",""))</f>
        <v/>
      </c>
      <c r="AB43" s="25" t="str" cm="1">
        <f t="array" ref="AB43">IF($A43="","",IF(AND(_xlfn.XLOOKUP($A43,Proy_Folio,Proy_TratDif,"")&lt;&gt;INDEX(Cat_TratDif,1),_xlfn.XLOOKUP($A43,Proy_Folio,Proy_Participa,"")=""),"A18 Se declaró un tratamiento diferenciado sin definir si el proyecto participa en la comparación general (Ap. 1.2)",""))</f>
        <v/>
      </c>
      <c r="AC43" s="25" t="str">
        <f t="shared" si="25"/>
        <v/>
      </c>
      <c r="AD43" s="24" t="str" cm="1">
        <f t="array" ref="AD43">IF($A43="","",SUMPRODUCT(--($K43:$AB43&lt;&gt;"")))</f>
        <v/>
      </c>
    </row>
    <row r="44" spans="1:30" ht="31.95" customHeight="1" x14ac:dyDescent="0.3">
      <c r="A44" s="38" t="str">
        <f>IF('01_Proyectos'!A44="","",'01_Proyectos'!A44)</f>
        <v/>
      </c>
      <c r="B44" s="38" t="str">
        <f t="shared" si="26"/>
        <v/>
      </c>
      <c r="C44" s="34" t="str">
        <f t="shared" si="27"/>
        <v/>
      </c>
      <c r="D44" s="34" t="str">
        <f t="shared" si="28"/>
        <v/>
      </c>
      <c r="E44" s="34" t="str">
        <f t="shared" si="29"/>
        <v/>
      </c>
      <c r="F44" s="34" t="str">
        <f t="shared" si="30"/>
        <v/>
      </c>
      <c r="G44" s="34" t="str">
        <f t="shared" si="31"/>
        <v/>
      </c>
      <c r="H44" s="34" t="str">
        <f t="shared" si="32"/>
        <v/>
      </c>
      <c r="I44" s="34" t="str">
        <f t="shared" si="33"/>
        <v/>
      </c>
      <c r="J44" s="34" t="str">
        <f t="shared" si="34"/>
        <v/>
      </c>
      <c r="K44" s="38" t="str">
        <f t="shared" si="35"/>
        <v/>
      </c>
      <c r="L44" s="38" t="str">
        <f t="shared" si="36"/>
        <v/>
      </c>
      <c r="M44" s="38" t="str">
        <f t="shared" si="37"/>
        <v/>
      </c>
      <c r="N44" s="38" t="str">
        <f t="shared" si="38"/>
        <v/>
      </c>
      <c r="O44" s="38" t="str">
        <f t="shared" si="39"/>
        <v/>
      </c>
      <c r="P44" s="38" t="str">
        <f t="shared" si="40"/>
        <v/>
      </c>
      <c r="Q44" s="38" t="str">
        <f t="shared" si="41"/>
        <v/>
      </c>
      <c r="R44" s="38" t="str">
        <f t="shared" si="42"/>
        <v/>
      </c>
      <c r="S44" s="38" t="str">
        <f t="shared" si="43"/>
        <v/>
      </c>
      <c r="T44" s="38" t="str">
        <f t="shared" si="44"/>
        <v/>
      </c>
      <c r="U44" s="38" t="str">
        <f t="shared" si="45"/>
        <v/>
      </c>
      <c r="V44" s="38" t="str">
        <f t="shared" si="46"/>
        <v/>
      </c>
      <c r="W44" s="38" t="str">
        <f t="shared" si="47"/>
        <v/>
      </c>
      <c r="X44" s="38" t="str">
        <f t="shared" si="48"/>
        <v/>
      </c>
      <c r="Y44" s="13" t="str">
        <f t="shared" si="49"/>
        <v/>
      </c>
      <c r="Z44" s="13" t="str">
        <f t="shared" si="50"/>
        <v/>
      </c>
      <c r="AA44" s="13" t="str">
        <f>IF($A44="","",IF(AND('03_Necesidad'!$I44&lt;&gt;"",'03_Necesidad'!$I44='04_Impacto'!$J44,'03_Necesidad'!$K44='04_Impacto'!$L44),"A17 La fuente y la justificación son idénticas en Necesidad e Impacto: verifique que no se use el mismo elemento para elevar dos criterios (Ap. 6.3)",""))</f>
        <v/>
      </c>
      <c r="AB44" s="25" t="str" cm="1">
        <f t="array" ref="AB44">IF($A44="","",IF(AND(_xlfn.XLOOKUP($A44,Proy_Folio,Proy_TratDif,"")&lt;&gt;INDEX(Cat_TratDif,1),_xlfn.XLOOKUP($A44,Proy_Folio,Proy_Participa,"")=""),"A18 Se declaró un tratamiento diferenciado sin definir si el proyecto participa en la comparación general (Ap. 1.2)",""))</f>
        <v/>
      </c>
      <c r="AC44" s="25" t="str">
        <f t="shared" si="25"/>
        <v/>
      </c>
      <c r="AD44" s="24" t="str" cm="1">
        <f t="array" ref="AD44">IF($A44="","",SUMPRODUCT(--($K44:$AB44&lt;&gt;"")))</f>
        <v/>
      </c>
    </row>
    <row r="45" spans="1:30" ht="31.95" customHeight="1" x14ac:dyDescent="0.3">
      <c r="A45" s="38" t="str">
        <f>IF('01_Proyectos'!A45="","",'01_Proyectos'!A45)</f>
        <v/>
      </c>
      <c r="B45" s="38" t="str">
        <f t="shared" si="26"/>
        <v/>
      </c>
      <c r="C45" s="34" t="str">
        <f t="shared" si="27"/>
        <v/>
      </c>
      <c r="D45" s="34" t="str">
        <f t="shared" si="28"/>
        <v/>
      </c>
      <c r="E45" s="34" t="str">
        <f t="shared" si="29"/>
        <v/>
      </c>
      <c r="F45" s="34" t="str">
        <f t="shared" si="30"/>
        <v/>
      </c>
      <c r="G45" s="34" t="str">
        <f t="shared" si="31"/>
        <v/>
      </c>
      <c r="H45" s="34" t="str">
        <f t="shared" si="32"/>
        <v/>
      </c>
      <c r="I45" s="34" t="str">
        <f t="shared" si="33"/>
        <v/>
      </c>
      <c r="J45" s="34" t="str">
        <f t="shared" si="34"/>
        <v/>
      </c>
      <c r="K45" s="38" t="str">
        <f t="shared" si="35"/>
        <v/>
      </c>
      <c r="L45" s="38" t="str">
        <f t="shared" si="36"/>
        <v/>
      </c>
      <c r="M45" s="38" t="str">
        <f t="shared" si="37"/>
        <v/>
      </c>
      <c r="N45" s="38" t="str">
        <f t="shared" si="38"/>
        <v/>
      </c>
      <c r="O45" s="38" t="str">
        <f t="shared" si="39"/>
        <v/>
      </c>
      <c r="P45" s="38" t="str">
        <f t="shared" si="40"/>
        <v/>
      </c>
      <c r="Q45" s="38" t="str">
        <f t="shared" si="41"/>
        <v/>
      </c>
      <c r="R45" s="38" t="str">
        <f t="shared" si="42"/>
        <v/>
      </c>
      <c r="S45" s="38" t="str">
        <f t="shared" si="43"/>
        <v/>
      </c>
      <c r="T45" s="38" t="str">
        <f t="shared" si="44"/>
        <v/>
      </c>
      <c r="U45" s="38" t="str">
        <f t="shared" si="45"/>
        <v/>
      </c>
      <c r="V45" s="38" t="str">
        <f t="shared" si="46"/>
        <v/>
      </c>
      <c r="W45" s="38" t="str">
        <f t="shared" si="47"/>
        <v/>
      </c>
      <c r="X45" s="38" t="str">
        <f t="shared" si="48"/>
        <v/>
      </c>
      <c r="Y45" s="13" t="str">
        <f t="shared" si="49"/>
        <v/>
      </c>
      <c r="Z45" s="13" t="str">
        <f t="shared" si="50"/>
        <v/>
      </c>
      <c r="AA45" s="13" t="str">
        <f>IF($A45="","",IF(AND('03_Necesidad'!$I45&lt;&gt;"",'03_Necesidad'!$I45='04_Impacto'!$J45,'03_Necesidad'!$K45='04_Impacto'!$L45),"A17 La fuente y la justificación son idénticas en Necesidad e Impacto: verifique que no se use el mismo elemento para elevar dos criterios (Ap. 6.3)",""))</f>
        <v/>
      </c>
      <c r="AB45" s="25" t="str" cm="1">
        <f t="array" ref="AB45">IF($A45="","",IF(AND(_xlfn.XLOOKUP($A45,Proy_Folio,Proy_TratDif,"")&lt;&gt;INDEX(Cat_TratDif,1),_xlfn.XLOOKUP($A45,Proy_Folio,Proy_Participa,"")=""),"A18 Se declaró un tratamiento diferenciado sin definir si el proyecto participa en la comparación general (Ap. 1.2)",""))</f>
        <v/>
      </c>
      <c r="AC45" s="25" t="str">
        <f t="shared" si="25"/>
        <v/>
      </c>
      <c r="AD45" s="24" t="str" cm="1">
        <f t="array" ref="AD45">IF($A45="","",SUMPRODUCT(--($K45:$AB45&lt;&gt;"")))</f>
        <v/>
      </c>
    </row>
    <row r="46" spans="1:30" ht="31.95" customHeight="1" x14ac:dyDescent="0.3">
      <c r="A46" s="38" t="str">
        <f>IF('01_Proyectos'!A46="","",'01_Proyectos'!A46)</f>
        <v/>
      </c>
      <c r="B46" s="38" t="str">
        <f t="shared" si="26"/>
        <v/>
      </c>
      <c r="C46" s="34" t="str">
        <f t="shared" si="27"/>
        <v/>
      </c>
      <c r="D46" s="34" t="str">
        <f t="shared" si="28"/>
        <v/>
      </c>
      <c r="E46" s="34" t="str">
        <f t="shared" si="29"/>
        <v/>
      </c>
      <c r="F46" s="34" t="str">
        <f t="shared" si="30"/>
        <v/>
      </c>
      <c r="G46" s="34" t="str">
        <f t="shared" si="31"/>
        <v/>
      </c>
      <c r="H46" s="34" t="str">
        <f t="shared" si="32"/>
        <v/>
      </c>
      <c r="I46" s="34" t="str">
        <f t="shared" si="33"/>
        <v/>
      </c>
      <c r="J46" s="34" t="str">
        <f t="shared" si="34"/>
        <v/>
      </c>
      <c r="K46" s="38" t="str">
        <f t="shared" si="35"/>
        <v/>
      </c>
      <c r="L46" s="38" t="str">
        <f t="shared" si="36"/>
        <v/>
      </c>
      <c r="M46" s="38" t="str">
        <f t="shared" si="37"/>
        <v/>
      </c>
      <c r="N46" s="38" t="str">
        <f t="shared" si="38"/>
        <v/>
      </c>
      <c r="O46" s="38" t="str">
        <f t="shared" si="39"/>
        <v/>
      </c>
      <c r="P46" s="38" t="str">
        <f t="shared" si="40"/>
        <v/>
      </c>
      <c r="Q46" s="38" t="str">
        <f t="shared" si="41"/>
        <v/>
      </c>
      <c r="R46" s="38" t="str">
        <f t="shared" si="42"/>
        <v/>
      </c>
      <c r="S46" s="38" t="str">
        <f t="shared" si="43"/>
        <v/>
      </c>
      <c r="T46" s="38" t="str">
        <f t="shared" si="44"/>
        <v/>
      </c>
      <c r="U46" s="38" t="str">
        <f t="shared" si="45"/>
        <v/>
      </c>
      <c r="V46" s="38" t="str">
        <f t="shared" si="46"/>
        <v/>
      </c>
      <c r="W46" s="38" t="str">
        <f t="shared" si="47"/>
        <v/>
      </c>
      <c r="X46" s="38" t="str">
        <f t="shared" si="48"/>
        <v/>
      </c>
      <c r="Y46" s="13" t="str">
        <f t="shared" si="49"/>
        <v/>
      </c>
      <c r="Z46" s="13" t="str">
        <f t="shared" si="50"/>
        <v/>
      </c>
      <c r="AA46" s="13" t="str">
        <f>IF($A46="","",IF(AND('03_Necesidad'!$I46&lt;&gt;"",'03_Necesidad'!$I46='04_Impacto'!$J46,'03_Necesidad'!$K46='04_Impacto'!$L46),"A17 La fuente y la justificación son idénticas en Necesidad e Impacto: verifique que no se use el mismo elemento para elevar dos criterios (Ap. 6.3)",""))</f>
        <v/>
      </c>
      <c r="AB46" s="25" t="str" cm="1">
        <f t="array" ref="AB46">IF($A46="","",IF(AND(_xlfn.XLOOKUP($A46,Proy_Folio,Proy_TratDif,"")&lt;&gt;INDEX(Cat_TratDif,1),_xlfn.XLOOKUP($A46,Proy_Folio,Proy_Participa,"")=""),"A18 Se declaró un tratamiento diferenciado sin definir si el proyecto participa en la comparación general (Ap. 1.2)",""))</f>
        <v/>
      </c>
      <c r="AC46" s="25" t="str">
        <f t="shared" si="25"/>
        <v/>
      </c>
      <c r="AD46" s="24" t="str" cm="1">
        <f t="array" ref="AD46">IF($A46="","",SUMPRODUCT(--($K46:$AB46&lt;&gt;"")))</f>
        <v/>
      </c>
    </row>
    <row r="47" spans="1:30" ht="31.95" customHeight="1" x14ac:dyDescent="0.3">
      <c r="A47" s="38" t="str">
        <f>IF('01_Proyectos'!A47="","",'01_Proyectos'!A47)</f>
        <v/>
      </c>
      <c r="B47" s="38" t="str">
        <f t="shared" si="26"/>
        <v/>
      </c>
      <c r="C47" s="34" t="str">
        <f t="shared" si="27"/>
        <v/>
      </c>
      <c r="D47" s="34" t="str">
        <f t="shared" si="28"/>
        <v/>
      </c>
      <c r="E47" s="34" t="str">
        <f t="shared" si="29"/>
        <v/>
      </c>
      <c r="F47" s="34" t="str">
        <f t="shared" si="30"/>
        <v/>
      </c>
      <c r="G47" s="34" t="str">
        <f t="shared" si="31"/>
        <v/>
      </c>
      <c r="H47" s="34" t="str">
        <f t="shared" si="32"/>
        <v/>
      </c>
      <c r="I47" s="34" t="str">
        <f t="shared" si="33"/>
        <v/>
      </c>
      <c r="J47" s="34" t="str">
        <f t="shared" si="34"/>
        <v/>
      </c>
      <c r="K47" s="38" t="str">
        <f t="shared" si="35"/>
        <v/>
      </c>
      <c r="L47" s="38" t="str">
        <f t="shared" si="36"/>
        <v/>
      </c>
      <c r="M47" s="38" t="str">
        <f t="shared" si="37"/>
        <v/>
      </c>
      <c r="N47" s="38" t="str">
        <f t="shared" si="38"/>
        <v/>
      </c>
      <c r="O47" s="38" t="str">
        <f t="shared" si="39"/>
        <v/>
      </c>
      <c r="P47" s="38" t="str">
        <f t="shared" si="40"/>
        <v/>
      </c>
      <c r="Q47" s="38" t="str">
        <f t="shared" si="41"/>
        <v/>
      </c>
      <c r="R47" s="38" t="str">
        <f t="shared" si="42"/>
        <v/>
      </c>
      <c r="S47" s="38" t="str">
        <f t="shared" si="43"/>
        <v/>
      </c>
      <c r="T47" s="38" t="str">
        <f t="shared" si="44"/>
        <v/>
      </c>
      <c r="U47" s="38" t="str">
        <f t="shared" si="45"/>
        <v/>
      </c>
      <c r="V47" s="38" t="str">
        <f t="shared" si="46"/>
        <v/>
      </c>
      <c r="W47" s="38" t="str">
        <f t="shared" si="47"/>
        <v/>
      </c>
      <c r="X47" s="38" t="str">
        <f t="shared" si="48"/>
        <v/>
      </c>
      <c r="Y47" s="13" t="str">
        <f t="shared" si="49"/>
        <v/>
      </c>
      <c r="Z47" s="13" t="str">
        <f t="shared" si="50"/>
        <v/>
      </c>
      <c r="AA47" s="13" t="str">
        <f>IF($A47="","",IF(AND('03_Necesidad'!$I47&lt;&gt;"",'03_Necesidad'!$I47='04_Impacto'!$J47,'03_Necesidad'!$K47='04_Impacto'!$L47),"A17 La fuente y la justificación son idénticas en Necesidad e Impacto: verifique que no se use el mismo elemento para elevar dos criterios (Ap. 6.3)",""))</f>
        <v/>
      </c>
      <c r="AB47" s="25" t="str" cm="1">
        <f t="array" ref="AB47">IF($A47="","",IF(AND(_xlfn.XLOOKUP($A47,Proy_Folio,Proy_TratDif,"")&lt;&gt;INDEX(Cat_TratDif,1),_xlfn.XLOOKUP($A47,Proy_Folio,Proy_Participa,"")=""),"A18 Se declaró un tratamiento diferenciado sin definir si el proyecto participa en la comparación general (Ap. 1.2)",""))</f>
        <v/>
      </c>
      <c r="AC47" s="25" t="str">
        <f t="shared" si="25"/>
        <v/>
      </c>
      <c r="AD47" s="24" t="str" cm="1">
        <f t="array" ref="AD47">IF($A47="","",SUMPRODUCT(--($K47:$AB47&lt;&gt;"")))</f>
        <v/>
      </c>
    </row>
    <row r="48" spans="1:30" ht="31.95" customHeight="1" x14ac:dyDescent="0.3">
      <c r="A48" s="38" t="str">
        <f>IF('01_Proyectos'!A48="","",'01_Proyectos'!A48)</f>
        <v/>
      </c>
      <c r="B48" s="38" t="str">
        <f t="shared" si="26"/>
        <v/>
      </c>
      <c r="C48" s="34" t="str">
        <f t="shared" si="27"/>
        <v/>
      </c>
      <c r="D48" s="34" t="str">
        <f t="shared" si="28"/>
        <v/>
      </c>
      <c r="E48" s="34" t="str">
        <f t="shared" si="29"/>
        <v/>
      </c>
      <c r="F48" s="34" t="str">
        <f t="shared" si="30"/>
        <v/>
      </c>
      <c r="G48" s="34" t="str">
        <f t="shared" si="31"/>
        <v/>
      </c>
      <c r="H48" s="34" t="str">
        <f t="shared" si="32"/>
        <v/>
      </c>
      <c r="I48" s="34" t="str">
        <f t="shared" si="33"/>
        <v/>
      </c>
      <c r="J48" s="34" t="str">
        <f t="shared" si="34"/>
        <v/>
      </c>
      <c r="K48" s="38" t="str">
        <f t="shared" si="35"/>
        <v/>
      </c>
      <c r="L48" s="38" t="str">
        <f t="shared" si="36"/>
        <v/>
      </c>
      <c r="M48" s="38" t="str">
        <f t="shared" si="37"/>
        <v/>
      </c>
      <c r="N48" s="38" t="str">
        <f t="shared" si="38"/>
        <v/>
      </c>
      <c r="O48" s="38" t="str">
        <f t="shared" si="39"/>
        <v/>
      </c>
      <c r="P48" s="38" t="str">
        <f t="shared" si="40"/>
        <v/>
      </c>
      <c r="Q48" s="38" t="str">
        <f t="shared" si="41"/>
        <v/>
      </c>
      <c r="R48" s="38" t="str">
        <f t="shared" si="42"/>
        <v/>
      </c>
      <c r="S48" s="38" t="str">
        <f t="shared" si="43"/>
        <v/>
      </c>
      <c r="T48" s="38" t="str">
        <f t="shared" si="44"/>
        <v/>
      </c>
      <c r="U48" s="38" t="str">
        <f t="shared" si="45"/>
        <v/>
      </c>
      <c r="V48" s="38" t="str">
        <f t="shared" si="46"/>
        <v/>
      </c>
      <c r="W48" s="38" t="str">
        <f t="shared" si="47"/>
        <v/>
      </c>
      <c r="X48" s="38" t="str">
        <f t="shared" si="48"/>
        <v/>
      </c>
      <c r="Y48" s="13" t="str">
        <f t="shared" si="49"/>
        <v/>
      </c>
      <c r="Z48" s="13" t="str">
        <f t="shared" si="50"/>
        <v/>
      </c>
      <c r="AA48" s="13" t="str">
        <f>IF($A48="","",IF(AND('03_Necesidad'!$I48&lt;&gt;"",'03_Necesidad'!$I48='04_Impacto'!$J48,'03_Necesidad'!$K48='04_Impacto'!$L48),"A17 La fuente y la justificación son idénticas en Necesidad e Impacto: verifique que no se use el mismo elemento para elevar dos criterios (Ap. 6.3)",""))</f>
        <v/>
      </c>
      <c r="AB48" s="25" t="str" cm="1">
        <f t="array" ref="AB48">IF($A48="","",IF(AND(_xlfn.XLOOKUP($A48,Proy_Folio,Proy_TratDif,"")&lt;&gt;INDEX(Cat_TratDif,1),_xlfn.XLOOKUP($A48,Proy_Folio,Proy_Participa,"")=""),"A18 Se declaró un tratamiento diferenciado sin definir si el proyecto participa en la comparación general (Ap. 1.2)",""))</f>
        <v/>
      </c>
      <c r="AC48" s="25" t="str">
        <f t="shared" si="25"/>
        <v/>
      </c>
      <c r="AD48" s="24" t="str" cm="1">
        <f t="array" ref="AD48">IF($A48="","",SUMPRODUCT(--($K48:$AB48&lt;&gt;"")))</f>
        <v/>
      </c>
    </row>
    <row r="49" spans="1:30" ht="31.95" customHeight="1" x14ac:dyDescent="0.3">
      <c r="A49" s="38" t="str">
        <f>IF('01_Proyectos'!A49="","",'01_Proyectos'!A49)</f>
        <v/>
      </c>
      <c r="B49" s="38" t="str">
        <f t="shared" si="26"/>
        <v/>
      </c>
      <c r="C49" s="34" t="str">
        <f t="shared" si="27"/>
        <v/>
      </c>
      <c r="D49" s="34" t="str">
        <f t="shared" si="28"/>
        <v/>
      </c>
      <c r="E49" s="34" t="str">
        <f t="shared" si="29"/>
        <v/>
      </c>
      <c r="F49" s="34" t="str">
        <f t="shared" si="30"/>
        <v/>
      </c>
      <c r="G49" s="34" t="str">
        <f t="shared" si="31"/>
        <v/>
      </c>
      <c r="H49" s="34" t="str">
        <f t="shared" si="32"/>
        <v/>
      </c>
      <c r="I49" s="34" t="str">
        <f t="shared" si="33"/>
        <v/>
      </c>
      <c r="J49" s="34" t="str">
        <f t="shared" si="34"/>
        <v/>
      </c>
      <c r="K49" s="38" t="str">
        <f t="shared" si="35"/>
        <v/>
      </c>
      <c r="L49" s="38" t="str">
        <f t="shared" si="36"/>
        <v/>
      </c>
      <c r="M49" s="38" t="str">
        <f t="shared" si="37"/>
        <v/>
      </c>
      <c r="N49" s="38" t="str">
        <f t="shared" si="38"/>
        <v/>
      </c>
      <c r="O49" s="38" t="str">
        <f t="shared" si="39"/>
        <v/>
      </c>
      <c r="P49" s="38" t="str">
        <f t="shared" si="40"/>
        <v/>
      </c>
      <c r="Q49" s="38" t="str">
        <f t="shared" si="41"/>
        <v/>
      </c>
      <c r="R49" s="38" t="str">
        <f t="shared" si="42"/>
        <v/>
      </c>
      <c r="S49" s="38" t="str">
        <f t="shared" si="43"/>
        <v/>
      </c>
      <c r="T49" s="38" t="str">
        <f t="shared" si="44"/>
        <v/>
      </c>
      <c r="U49" s="38" t="str">
        <f t="shared" si="45"/>
        <v/>
      </c>
      <c r="V49" s="38" t="str">
        <f t="shared" si="46"/>
        <v/>
      </c>
      <c r="W49" s="38" t="str">
        <f t="shared" si="47"/>
        <v/>
      </c>
      <c r="X49" s="38" t="str">
        <f t="shared" si="48"/>
        <v/>
      </c>
      <c r="Y49" s="13" t="str">
        <f t="shared" si="49"/>
        <v/>
      </c>
      <c r="Z49" s="13" t="str">
        <f t="shared" si="50"/>
        <v/>
      </c>
      <c r="AA49" s="13" t="str">
        <f>IF($A49="","",IF(AND('03_Necesidad'!$I49&lt;&gt;"",'03_Necesidad'!$I49='04_Impacto'!$J49,'03_Necesidad'!$K49='04_Impacto'!$L49),"A17 La fuente y la justificación son idénticas en Necesidad e Impacto: verifique que no se use el mismo elemento para elevar dos criterios (Ap. 6.3)",""))</f>
        <v/>
      </c>
      <c r="AB49" s="25" t="str" cm="1">
        <f t="array" ref="AB49">IF($A49="","",IF(AND(_xlfn.XLOOKUP($A49,Proy_Folio,Proy_TratDif,"")&lt;&gt;INDEX(Cat_TratDif,1),_xlfn.XLOOKUP($A49,Proy_Folio,Proy_Participa,"")=""),"A18 Se declaró un tratamiento diferenciado sin definir si el proyecto participa en la comparación general (Ap. 1.2)",""))</f>
        <v/>
      </c>
      <c r="AC49" s="25" t="str">
        <f t="shared" si="25"/>
        <v/>
      </c>
      <c r="AD49" s="24" t="str" cm="1">
        <f t="array" ref="AD49">IF($A49="","",SUMPRODUCT(--($K49:$AB49&lt;&gt;"")))</f>
        <v/>
      </c>
    </row>
    <row r="50" spans="1:30" ht="31.95" customHeight="1" x14ac:dyDescent="0.3">
      <c r="A50" s="38" t="str">
        <f>IF('01_Proyectos'!A50="","",'01_Proyectos'!A50)</f>
        <v/>
      </c>
      <c r="B50" s="38" t="str">
        <f t="shared" si="26"/>
        <v/>
      </c>
      <c r="C50" s="34" t="str">
        <f t="shared" si="27"/>
        <v/>
      </c>
      <c r="D50" s="34" t="str">
        <f t="shared" si="28"/>
        <v/>
      </c>
      <c r="E50" s="34" t="str">
        <f t="shared" si="29"/>
        <v/>
      </c>
      <c r="F50" s="34" t="str">
        <f t="shared" si="30"/>
        <v/>
      </c>
      <c r="G50" s="34" t="str">
        <f t="shared" si="31"/>
        <v/>
      </c>
      <c r="H50" s="34" t="str">
        <f t="shared" si="32"/>
        <v/>
      </c>
      <c r="I50" s="34" t="str">
        <f t="shared" si="33"/>
        <v/>
      </c>
      <c r="J50" s="34" t="str">
        <f t="shared" si="34"/>
        <v/>
      </c>
      <c r="K50" s="38" t="str">
        <f t="shared" si="35"/>
        <v/>
      </c>
      <c r="L50" s="38" t="str">
        <f t="shared" si="36"/>
        <v/>
      </c>
      <c r="M50" s="38" t="str">
        <f t="shared" si="37"/>
        <v/>
      </c>
      <c r="N50" s="38" t="str">
        <f t="shared" si="38"/>
        <v/>
      </c>
      <c r="O50" s="38" t="str">
        <f t="shared" si="39"/>
        <v/>
      </c>
      <c r="P50" s="38" t="str">
        <f t="shared" si="40"/>
        <v/>
      </c>
      <c r="Q50" s="38" t="str">
        <f t="shared" si="41"/>
        <v/>
      </c>
      <c r="R50" s="38" t="str">
        <f t="shared" si="42"/>
        <v/>
      </c>
      <c r="S50" s="38" t="str">
        <f t="shared" si="43"/>
        <v/>
      </c>
      <c r="T50" s="38" t="str">
        <f t="shared" si="44"/>
        <v/>
      </c>
      <c r="U50" s="38" t="str">
        <f t="shared" si="45"/>
        <v/>
      </c>
      <c r="V50" s="38" t="str">
        <f t="shared" si="46"/>
        <v/>
      </c>
      <c r="W50" s="38" t="str">
        <f t="shared" si="47"/>
        <v/>
      </c>
      <c r="X50" s="38" t="str">
        <f t="shared" si="48"/>
        <v/>
      </c>
      <c r="Y50" s="13" t="str">
        <f t="shared" si="49"/>
        <v/>
      </c>
      <c r="Z50" s="13" t="str">
        <f t="shared" si="50"/>
        <v/>
      </c>
      <c r="AA50" s="13" t="str">
        <f>IF($A50="","",IF(AND('03_Necesidad'!$I50&lt;&gt;"",'03_Necesidad'!$I50='04_Impacto'!$J50,'03_Necesidad'!$K50='04_Impacto'!$L50),"A17 La fuente y la justificación son idénticas en Necesidad e Impacto: verifique que no se use el mismo elemento para elevar dos criterios (Ap. 6.3)",""))</f>
        <v/>
      </c>
      <c r="AB50" s="25" t="str" cm="1">
        <f t="array" ref="AB50">IF($A50="","",IF(AND(_xlfn.XLOOKUP($A50,Proy_Folio,Proy_TratDif,"")&lt;&gt;INDEX(Cat_TratDif,1),_xlfn.XLOOKUP($A50,Proy_Folio,Proy_Participa,"")=""),"A18 Se declaró un tratamiento diferenciado sin definir si el proyecto participa en la comparación general (Ap. 1.2)",""))</f>
        <v/>
      </c>
      <c r="AC50" s="25" t="str">
        <f t="shared" si="25"/>
        <v/>
      </c>
      <c r="AD50" s="24" t="str" cm="1">
        <f t="array" ref="AD50">IF($A50="","",SUMPRODUCT(--($K50:$AB50&lt;&gt;"")))</f>
        <v/>
      </c>
    </row>
    <row r="51" spans="1:30" ht="31.95" customHeight="1" x14ac:dyDescent="0.3">
      <c r="A51" s="38" t="str">
        <f>IF('01_Proyectos'!A51="","",'01_Proyectos'!A51)</f>
        <v/>
      </c>
      <c r="B51" s="38" t="str">
        <f t="shared" si="26"/>
        <v/>
      </c>
      <c r="C51" s="34" t="str">
        <f t="shared" si="27"/>
        <v/>
      </c>
      <c r="D51" s="34" t="str">
        <f t="shared" si="28"/>
        <v/>
      </c>
      <c r="E51" s="34" t="str">
        <f t="shared" si="29"/>
        <v/>
      </c>
      <c r="F51" s="34" t="str">
        <f t="shared" si="30"/>
        <v/>
      </c>
      <c r="G51" s="34" t="str">
        <f t="shared" si="31"/>
        <v/>
      </c>
      <c r="H51" s="34" t="str">
        <f t="shared" si="32"/>
        <v/>
      </c>
      <c r="I51" s="34" t="str">
        <f t="shared" si="33"/>
        <v/>
      </c>
      <c r="J51" s="34" t="str">
        <f t="shared" si="34"/>
        <v/>
      </c>
      <c r="K51" s="38" t="str">
        <f t="shared" si="35"/>
        <v/>
      </c>
      <c r="L51" s="38" t="str">
        <f t="shared" si="36"/>
        <v/>
      </c>
      <c r="M51" s="38" t="str">
        <f t="shared" si="37"/>
        <v/>
      </c>
      <c r="N51" s="38" t="str">
        <f t="shared" si="38"/>
        <v/>
      </c>
      <c r="O51" s="38" t="str">
        <f t="shared" si="39"/>
        <v/>
      </c>
      <c r="P51" s="38" t="str">
        <f t="shared" si="40"/>
        <v/>
      </c>
      <c r="Q51" s="38" t="str">
        <f t="shared" si="41"/>
        <v/>
      </c>
      <c r="R51" s="38" t="str">
        <f t="shared" si="42"/>
        <v/>
      </c>
      <c r="S51" s="38" t="str">
        <f t="shared" si="43"/>
        <v/>
      </c>
      <c r="T51" s="38" t="str">
        <f t="shared" si="44"/>
        <v/>
      </c>
      <c r="U51" s="38" t="str">
        <f t="shared" si="45"/>
        <v/>
      </c>
      <c r="V51" s="38" t="str">
        <f t="shared" si="46"/>
        <v/>
      </c>
      <c r="W51" s="38" t="str">
        <f t="shared" si="47"/>
        <v/>
      </c>
      <c r="X51" s="38" t="str">
        <f t="shared" si="48"/>
        <v/>
      </c>
      <c r="Y51" s="13" t="str">
        <f t="shared" si="49"/>
        <v/>
      </c>
      <c r="Z51" s="13" t="str">
        <f t="shared" si="50"/>
        <v/>
      </c>
      <c r="AA51" s="13" t="str">
        <f>IF($A51="","",IF(AND('03_Necesidad'!$I51&lt;&gt;"",'03_Necesidad'!$I51='04_Impacto'!$J51,'03_Necesidad'!$K51='04_Impacto'!$L51),"A17 La fuente y la justificación son idénticas en Necesidad e Impacto: verifique que no se use el mismo elemento para elevar dos criterios (Ap. 6.3)",""))</f>
        <v/>
      </c>
      <c r="AB51" s="25" t="str" cm="1">
        <f t="array" ref="AB51">IF($A51="","",IF(AND(_xlfn.XLOOKUP($A51,Proy_Folio,Proy_TratDif,"")&lt;&gt;INDEX(Cat_TratDif,1),_xlfn.XLOOKUP($A51,Proy_Folio,Proy_Participa,"")=""),"A18 Se declaró un tratamiento diferenciado sin definir si el proyecto participa en la comparación general (Ap. 1.2)",""))</f>
        <v/>
      </c>
      <c r="AC51" s="25" t="str">
        <f t="shared" si="25"/>
        <v/>
      </c>
      <c r="AD51" s="24" t="str" cm="1">
        <f t="array" ref="AD51">IF($A51="","",SUMPRODUCT(--($K51:$AB51&lt;&gt;"")))</f>
        <v/>
      </c>
    </row>
    <row r="52" spans="1:30" ht="31.95" customHeight="1" x14ac:dyDescent="0.3">
      <c r="A52" s="38" t="str">
        <f>IF('01_Proyectos'!A52="","",'01_Proyectos'!A52)</f>
        <v/>
      </c>
      <c r="B52" s="38" t="str">
        <f t="shared" si="26"/>
        <v/>
      </c>
      <c r="C52" s="34" t="str">
        <f t="shared" si="27"/>
        <v/>
      </c>
      <c r="D52" s="34" t="str">
        <f t="shared" si="28"/>
        <v/>
      </c>
      <c r="E52" s="34" t="str">
        <f t="shared" si="29"/>
        <v/>
      </c>
      <c r="F52" s="34" t="str">
        <f t="shared" si="30"/>
        <v/>
      </c>
      <c r="G52" s="34" t="str">
        <f t="shared" si="31"/>
        <v/>
      </c>
      <c r="H52" s="34" t="str">
        <f t="shared" si="32"/>
        <v/>
      </c>
      <c r="I52" s="34" t="str">
        <f t="shared" si="33"/>
        <v/>
      </c>
      <c r="J52" s="34" t="str">
        <f t="shared" si="34"/>
        <v/>
      </c>
      <c r="K52" s="38" t="str">
        <f t="shared" si="35"/>
        <v/>
      </c>
      <c r="L52" s="38" t="str">
        <f t="shared" si="36"/>
        <v/>
      </c>
      <c r="M52" s="38" t="str">
        <f t="shared" si="37"/>
        <v/>
      </c>
      <c r="N52" s="38" t="str">
        <f t="shared" si="38"/>
        <v/>
      </c>
      <c r="O52" s="38" t="str">
        <f t="shared" si="39"/>
        <v/>
      </c>
      <c r="P52" s="38" t="str">
        <f t="shared" si="40"/>
        <v/>
      </c>
      <c r="Q52" s="38" t="str">
        <f t="shared" si="41"/>
        <v/>
      </c>
      <c r="R52" s="38" t="str">
        <f t="shared" si="42"/>
        <v/>
      </c>
      <c r="S52" s="38" t="str">
        <f t="shared" si="43"/>
        <v/>
      </c>
      <c r="T52" s="38" t="str">
        <f t="shared" si="44"/>
        <v/>
      </c>
      <c r="U52" s="38" t="str">
        <f t="shared" si="45"/>
        <v/>
      </c>
      <c r="V52" s="38" t="str">
        <f t="shared" si="46"/>
        <v/>
      </c>
      <c r="W52" s="38" t="str">
        <f t="shared" si="47"/>
        <v/>
      </c>
      <c r="X52" s="38" t="str">
        <f t="shared" si="48"/>
        <v/>
      </c>
      <c r="Y52" s="13" t="str">
        <f t="shared" si="49"/>
        <v/>
      </c>
      <c r="Z52" s="13" t="str">
        <f t="shared" si="50"/>
        <v/>
      </c>
      <c r="AA52" s="13" t="str">
        <f>IF($A52="","",IF(AND('03_Necesidad'!$I52&lt;&gt;"",'03_Necesidad'!$I52='04_Impacto'!$J52,'03_Necesidad'!$K52='04_Impacto'!$L52),"A17 La fuente y la justificación son idénticas en Necesidad e Impacto: verifique que no se use el mismo elemento para elevar dos criterios (Ap. 6.3)",""))</f>
        <v/>
      </c>
      <c r="AB52" s="25" t="str" cm="1">
        <f t="array" ref="AB52">IF($A52="","",IF(AND(_xlfn.XLOOKUP($A52,Proy_Folio,Proy_TratDif,"")&lt;&gt;INDEX(Cat_TratDif,1),_xlfn.XLOOKUP($A52,Proy_Folio,Proy_Participa,"")=""),"A18 Se declaró un tratamiento diferenciado sin definir si el proyecto participa en la comparación general (Ap. 1.2)",""))</f>
        <v/>
      </c>
      <c r="AC52" s="25" t="str">
        <f t="shared" si="25"/>
        <v/>
      </c>
      <c r="AD52" s="24" t="str" cm="1">
        <f t="array" ref="AD52">IF($A52="","",SUMPRODUCT(--($K52:$AB52&lt;&gt;"")))</f>
        <v/>
      </c>
    </row>
    <row r="53" spans="1:30" ht="31.95" customHeight="1" x14ac:dyDescent="0.3">
      <c r="A53" s="38" t="str">
        <f>IF('01_Proyectos'!A53="","",'01_Proyectos'!A53)</f>
        <v/>
      </c>
      <c r="B53" s="38" t="str">
        <f t="shared" si="26"/>
        <v/>
      </c>
      <c r="C53" s="34" t="str">
        <f t="shared" si="27"/>
        <v/>
      </c>
      <c r="D53" s="34" t="str">
        <f t="shared" si="28"/>
        <v/>
      </c>
      <c r="E53" s="34" t="str">
        <f t="shared" si="29"/>
        <v/>
      </c>
      <c r="F53" s="34" t="str">
        <f t="shared" si="30"/>
        <v/>
      </c>
      <c r="G53" s="34" t="str">
        <f t="shared" si="31"/>
        <v/>
      </c>
      <c r="H53" s="34" t="str">
        <f t="shared" si="32"/>
        <v/>
      </c>
      <c r="I53" s="34" t="str">
        <f t="shared" si="33"/>
        <v/>
      </c>
      <c r="J53" s="34" t="str">
        <f t="shared" si="34"/>
        <v/>
      </c>
      <c r="K53" s="38" t="str">
        <f t="shared" si="35"/>
        <v/>
      </c>
      <c r="L53" s="38" t="str">
        <f t="shared" si="36"/>
        <v/>
      </c>
      <c r="M53" s="38" t="str">
        <f t="shared" si="37"/>
        <v/>
      </c>
      <c r="N53" s="38" t="str">
        <f t="shared" si="38"/>
        <v/>
      </c>
      <c r="O53" s="38" t="str">
        <f t="shared" si="39"/>
        <v/>
      </c>
      <c r="P53" s="38" t="str">
        <f t="shared" si="40"/>
        <v/>
      </c>
      <c r="Q53" s="38" t="str">
        <f t="shared" si="41"/>
        <v/>
      </c>
      <c r="R53" s="38" t="str">
        <f t="shared" si="42"/>
        <v/>
      </c>
      <c r="S53" s="38" t="str">
        <f t="shared" si="43"/>
        <v/>
      </c>
      <c r="T53" s="38" t="str">
        <f t="shared" si="44"/>
        <v/>
      </c>
      <c r="U53" s="38" t="str">
        <f t="shared" si="45"/>
        <v/>
      </c>
      <c r="V53" s="38" t="str">
        <f t="shared" si="46"/>
        <v/>
      </c>
      <c r="W53" s="38" t="str">
        <f t="shared" si="47"/>
        <v/>
      </c>
      <c r="X53" s="38" t="str">
        <f t="shared" si="48"/>
        <v/>
      </c>
      <c r="Y53" s="13" t="str">
        <f t="shared" si="49"/>
        <v/>
      </c>
      <c r="Z53" s="13" t="str">
        <f t="shared" si="50"/>
        <v/>
      </c>
      <c r="AA53" s="13" t="str">
        <f>IF($A53="","",IF(AND('03_Necesidad'!$I53&lt;&gt;"",'03_Necesidad'!$I53='04_Impacto'!$J53,'03_Necesidad'!$K53='04_Impacto'!$L53),"A17 La fuente y la justificación son idénticas en Necesidad e Impacto: verifique que no se use el mismo elemento para elevar dos criterios (Ap. 6.3)",""))</f>
        <v/>
      </c>
      <c r="AB53" s="25" t="str" cm="1">
        <f t="array" ref="AB53">IF($A53="","",IF(AND(_xlfn.XLOOKUP($A53,Proy_Folio,Proy_TratDif,"")&lt;&gt;INDEX(Cat_TratDif,1),_xlfn.XLOOKUP($A53,Proy_Folio,Proy_Participa,"")=""),"A18 Se declaró un tratamiento diferenciado sin definir si el proyecto participa en la comparación general (Ap. 1.2)",""))</f>
        <v/>
      </c>
      <c r="AC53" s="25" t="str">
        <f t="shared" si="25"/>
        <v/>
      </c>
      <c r="AD53" s="24" t="str" cm="1">
        <f t="array" ref="AD53">IF($A53="","",SUMPRODUCT(--($K53:$AB53&lt;&gt;"")))</f>
        <v/>
      </c>
    </row>
    <row r="54" spans="1:30" ht="31.95" customHeight="1" x14ac:dyDescent="0.3">
      <c r="A54" s="38" t="str">
        <f>IF('01_Proyectos'!A54="","",'01_Proyectos'!A54)</f>
        <v/>
      </c>
      <c r="B54" s="38" t="str">
        <f t="shared" si="26"/>
        <v/>
      </c>
      <c r="C54" s="34" t="str">
        <f t="shared" si="27"/>
        <v/>
      </c>
      <c r="D54" s="34" t="str">
        <f t="shared" si="28"/>
        <v/>
      </c>
      <c r="E54" s="34" t="str">
        <f t="shared" si="29"/>
        <v/>
      </c>
      <c r="F54" s="34" t="str">
        <f t="shared" si="30"/>
        <v/>
      </c>
      <c r="G54" s="34" t="str">
        <f t="shared" si="31"/>
        <v/>
      </c>
      <c r="H54" s="34" t="str">
        <f t="shared" si="32"/>
        <v/>
      </c>
      <c r="I54" s="34" t="str">
        <f t="shared" si="33"/>
        <v/>
      </c>
      <c r="J54" s="34" t="str">
        <f t="shared" si="34"/>
        <v/>
      </c>
      <c r="K54" s="38" t="str">
        <f t="shared" si="35"/>
        <v/>
      </c>
      <c r="L54" s="38" t="str">
        <f t="shared" si="36"/>
        <v/>
      </c>
      <c r="M54" s="38" t="str">
        <f t="shared" si="37"/>
        <v/>
      </c>
      <c r="N54" s="38" t="str">
        <f t="shared" si="38"/>
        <v/>
      </c>
      <c r="O54" s="38" t="str">
        <f t="shared" si="39"/>
        <v/>
      </c>
      <c r="P54" s="38" t="str">
        <f t="shared" si="40"/>
        <v/>
      </c>
      <c r="Q54" s="38" t="str">
        <f t="shared" si="41"/>
        <v/>
      </c>
      <c r="R54" s="38" t="str">
        <f t="shared" si="42"/>
        <v/>
      </c>
      <c r="S54" s="38" t="str">
        <f t="shared" si="43"/>
        <v/>
      </c>
      <c r="T54" s="38" t="str">
        <f t="shared" si="44"/>
        <v/>
      </c>
      <c r="U54" s="38" t="str">
        <f t="shared" si="45"/>
        <v/>
      </c>
      <c r="V54" s="38" t="str">
        <f t="shared" si="46"/>
        <v/>
      </c>
      <c r="W54" s="38" t="str">
        <f t="shared" si="47"/>
        <v/>
      </c>
      <c r="X54" s="38" t="str">
        <f t="shared" si="48"/>
        <v/>
      </c>
      <c r="Y54" s="13" t="str">
        <f t="shared" si="49"/>
        <v/>
      </c>
      <c r="Z54" s="13" t="str">
        <f t="shared" si="50"/>
        <v/>
      </c>
      <c r="AA54" s="13" t="str">
        <f>IF($A54="","",IF(AND('03_Necesidad'!$I54&lt;&gt;"",'03_Necesidad'!$I54='04_Impacto'!$J54,'03_Necesidad'!$K54='04_Impacto'!$L54),"A17 La fuente y la justificación son idénticas en Necesidad e Impacto: verifique que no se use el mismo elemento para elevar dos criterios (Ap. 6.3)",""))</f>
        <v/>
      </c>
      <c r="AB54" s="25" t="str" cm="1">
        <f t="array" ref="AB54">IF($A54="","",IF(AND(_xlfn.XLOOKUP($A54,Proy_Folio,Proy_TratDif,"")&lt;&gt;INDEX(Cat_TratDif,1),_xlfn.XLOOKUP($A54,Proy_Folio,Proy_Participa,"")=""),"A18 Se declaró un tratamiento diferenciado sin definir si el proyecto participa en la comparación general (Ap. 1.2)",""))</f>
        <v/>
      </c>
      <c r="AC54" s="25" t="str">
        <f t="shared" si="25"/>
        <v/>
      </c>
      <c r="AD54" s="24" t="str" cm="1">
        <f t="array" ref="AD54">IF($A54="","",SUMPRODUCT(--($K54:$AB54&lt;&gt;"")))</f>
        <v/>
      </c>
    </row>
    <row r="55" spans="1:30" ht="31.95" customHeight="1" x14ac:dyDescent="0.3">
      <c r="A55" s="38" t="str">
        <f>IF('01_Proyectos'!A55="","",'01_Proyectos'!A55)</f>
        <v/>
      </c>
      <c r="B55" s="38" t="str">
        <f t="shared" si="26"/>
        <v/>
      </c>
      <c r="C55" s="34" t="str">
        <f t="shared" si="27"/>
        <v/>
      </c>
      <c r="D55" s="34" t="str">
        <f t="shared" si="28"/>
        <v/>
      </c>
      <c r="E55" s="34" t="str">
        <f t="shared" si="29"/>
        <v/>
      </c>
      <c r="F55" s="34" t="str">
        <f t="shared" si="30"/>
        <v/>
      </c>
      <c r="G55" s="34" t="str">
        <f t="shared" si="31"/>
        <v/>
      </c>
      <c r="H55" s="34" t="str">
        <f t="shared" si="32"/>
        <v/>
      </c>
      <c r="I55" s="34" t="str">
        <f t="shared" si="33"/>
        <v/>
      </c>
      <c r="J55" s="34" t="str">
        <f t="shared" si="34"/>
        <v/>
      </c>
      <c r="K55" s="38" t="str">
        <f t="shared" si="35"/>
        <v/>
      </c>
      <c r="L55" s="38" t="str">
        <f t="shared" si="36"/>
        <v/>
      </c>
      <c r="M55" s="38" t="str">
        <f t="shared" si="37"/>
        <v/>
      </c>
      <c r="N55" s="38" t="str">
        <f t="shared" si="38"/>
        <v/>
      </c>
      <c r="O55" s="38" t="str">
        <f t="shared" si="39"/>
        <v/>
      </c>
      <c r="P55" s="38" t="str">
        <f t="shared" si="40"/>
        <v/>
      </c>
      <c r="Q55" s="38" t="str">
        <f t="shared" si="41"/>
        <v/>
      </c>
      <c r="R55" s="38" t="str">
        <f t="shared" si="42"/>
        <v/>
      </c>
      <c r="S55" s="38" t="str">
        <f t="shared" si="43"/>
        <v/>
      </c>
      <c r="T55" s="38" t="str">
        <f t="shared" si="44"/>
        <v/>
      </c>
      <c r="U55" s="38" t="str">
        <f t="shared" si="45"/>
        <v/>
      </c>
      <c r="V55" s="38" t="str">
        <f t="shared" si="46"/>
        <v/>
      </c>
      <c r="W55" s="38" t="str">
        <f t="shared" si="47"/>
        <v/>
      </c>
      <c r="X55" s="38" t="str">
        <f t="shared" si="48"/>
        <v/>
      </c>
      <c r="Y55" s="13" t="str">
        <f t="shared" si="49"/>
        <v/>
      </c>
      <c r="Z55" s="13" t="str">
        <f t="shared" si="50"/>
        <v/>
      </c>
      <c r="AA55" s="13" t="str">
        <f>IF($A55="","",IF(AND('03_Necesidad'!$I55&lt;&gt;"",'03_Necesidad'!$I55='04_Impacto'!$J55,'03_Necesidad'!$K55='04_Impacto'!$L55),"A17 La fuente y la justificación son idénticas en Necesidad e Impacto: verifique que no se use el mismo elemento para elevar dos criterios (Ap. 6.3)",""))</f>
        <v/>
      </c>
      <c r="AB55" s="25" t="str" cm="1">
        <f t="array" ref="AB55">IF($A55="","",IF(AND(_xlfn.XLOOKUP($A55,Proy_Folio,Proy_TratDif,"")&lt;&gt;INDEX(Cat_TratDif,1),_xlfn.XLOOKUP($A55,Proy_Folio,Proy_Participa,"")=""),"A18 Se declaró un tratamiento diferenciado sin definir si el proyecto participa en la comparación general (Ap. 1.2)",""))</f>
        <v/>
      </c>
      <c r="AC55" s="25" t="str">
        <f t="shared" si="25"/>
        <v/>
      </c>
      <c r="AD55" s="24" t="str" cm="1">
        <f t="array" ref="AD55">IF($A55="","",SUMPRODUCT(--($K55:$AB55&lt;&gt;"")))</f>
        <v/>
      </c>
    </row>
    <row r="56" spans="1:30" ht="31.95" customHeight="1" x14ac:dyDescent="0.3">
      <c r="A56" s="38" t="str">
        <f>IF('01_Proyectos'!A56="","",'01_Proyectos'!A56)</f>
        <v/>
      </c>
      <c r="B56" s="38" t="str">
        <f t="shared" si="26"/>
        <v/>
      </c>
      <c r="C56" s="34" t="str">
        <f t="shared" si="27"/>
        <v/>
      </c>
      <c r="D56" s="34" t="str">
        <f t="shared" si="28"/>
        <v/>
      </c>
      <c r="E56" s="34" t="str">
        <f t="shared" si="29"/>
        <v/>
      </c>
      <c r="F56" s="34" t="str">
        <f t="shared" si="30"/>
        <v/>
      </c>
      <c r="G56" s="34" t="str">
        <f t="shared" si="31"/>
        <v/>
      </c>
      <c r="H56" s="34" t="str">
        <f t="shared" si="32"/>
        <v/>
      </c>
      <c r="I56" s="34" t="str">
        <f t="shared" si="33"/>
        <v/>
      </c>
      <c r="J56" s="34" t="str">
        <f t="shared" si="34"/>
        <v/>
      </c>
      <c r="K56" s="38" t="str">
        <f t="shared" si="35"/>
        <v/>
      </c>
      <c r="L56" s="38" t="str">
        <f t="shared" si="36"/>
        <v/>
      </c>
      <c r="M56" s="38" t="str">
        <f t="shared" si="37"/>
        <v/>
      </c>
      <c r="N56" s="38" t="str">
        <f t="shared" si="38"/>
        <v/>
      </c>
      <c r="O56" s="38" t="str">
        <f t="shared" si="39"/>
        <v/>
      </c>
      <c r="P56" s="38" t="str">
        <f t="shared" si="40"/>
        <v/>
      </c>
      <c r="Q56" s="38" t="str">
        <f t="shared" si="41"/>
        <v/>
      </c>
      <c r="R56" s="38" t="str">
        <f t="shared" si="42"/>
        <v/>
      </c>
      <c r="S56" s="38" t="str">
        <f t="shared" si="43"/>
        <v/>
      </c>
      <c r="T56" s="38" t="str">
        <f t="shared" si="44"/>
        <v/>
      </c>
      <c r="U56" s="38" t="str">
        <f t="shared" si="45"/>
        <v/>
      </c>
      <c r="V56" s="38" t="str">
        <f t="shared" si="46"/>
        <v/>
      </c>
      <c r="W56" s="38" t="str">
        <f t="shared" si="47"/>
        <v/>
      </c>
      <c r="X56" s="38" t="str">
        <f t="shared" si="48"/>
        <v/>
      </c>
      <c r="Y56" s="13" t="str">
        <f t="shared" si="49"/>
        <v/>
      </c>
      <c r="Z56" s="13" t="str">
        <f t="shared" si="50"/>
        <v/>
      </c>
      <c r="AA56" s="13" t="str">
        <f>IF($A56="","",IF(AND('03_Necesidad'!$I56&lt;&gt;"",'03_Necesidad'!$I56='04_Impacto'!$J56,'03_Necesidad'!$K56='04_Impacto'!$L56),"A17 La fuente y la justificación son idénticas en Necesidad e Impacto: verifique que no se use el mismo elemento para elevar dos criterios (Ap. 6.3)",""))</f>
        <v/>
      </c>
      <c r="AB56" s="25" t="str" cm="1">
        <f t="array" ref="AB56">IF($A56="","",IF(AND(_xlfn.XLOOKUP($A56,Proy_Folio,Proy_TratDif,"")&lt;&gt;INDEX(Cat_TratDif,1),_xlfn.XLOOKUP($A56,Proy_Folio,Proy_Participa,"")=""),"A18 Se declaró un tratamiento diferenciado sin definir si el proyecto participa en la comparación general (Ap. 1.2)",""))</f>
        <v/>
      </c>
      <c r="AC56" s="25" t="str">
        <f t="shared" si="25"/>
        <v/>
      </c>
      <c r="AD56" s="24" t="str" cm="1">
        <f t="array" ref="AD56">IF($A56="","",SUMPRODUCT(--($K56:$AB56&lt;&gt;"")))</f>
        <v/>
      </c>
    </row>
    <row r="57" spans="1:30" ht="31.95" customHeight="1" x14ac:dyDescent="0.3">
      <c r="A57" s="38" t="str">
        <f>IF('01_Proyectos'!A57="","",'01_Proyectos'!A57)</f>
        <v/>
      </c>
      <c r="B57" s="38" t="str">
        <f t="shared" si="26"/>
        <v/>
      </c>
      <c r="C57" s="34" t="str">
        <f t="shared" si="27"/>
        <v/>
      </c>
      <c r="D57" s="34" t="str">
        <f t="shared" si="28"/>
        <v/>
      </c>
      <c r="E57" s="34" t="str">
        <f t="shared" si="29"/>
        <v/>
      </c>
      <c r="F57" s="34" t="str">
        <f t="shared" si="30"/>
        <v/>
      </c>
      <c r="G57" s="34" t="str">
        <f t="shared" si="31"/>
        <v/>
      </c>
      <c r="H57" s="34" t="str">
        <f t="shared" si="32"/>
        <v/>
      </c>
      <c r="I57" s="34" t="str">
        <f t="shared" si="33"/>
        <v/>
      </c>
      <c r="J57" s="34" t="str">
        <f t="shared" si="34"/>
        <v/>
      </c>
      <c r="K57" s="38" t="str">
        <f t="shared" si="35"/>
        <v/>
      </c>
      <c r="L57" s="38" t="str">
        <f t="shared" si="36"/>
        <v/>
      </c>
      <c r="M57" s="38" t="str">
        <f t="shared" si="37"/>
        <v/>
      </c>
      <c r="N57" s="38" t="str">
        <f t="shared" si="38"/>
        <v/>
      </c>
      <c r="O57" s="38" t="str">
        <f t="shared" si="39"/>
        <v/>
      </c>
      <c r="P57" s="38" t="str">
        <f t="shared" si="40"/>
        <v/>
      </c>
      <c r="Q57" s="38" t="str">
        <f t="shared" si="41"/>
        <v/>
      </c>
      <c r="R57" s="38" t="str">
        <f t="shared" si="42"/>
        <v/>
      </c>
      <c r="S57" s="38" t="str">
        <f t="shared" si="43"/>
        <v/>
      </c>
      <c r="T57" s="38" t="str">
        <f t="shared" si="44"/>
        <v/>
      </c>
      <c r="U57" s="38" t="str">
        <f t="shared" si="45"/>
        <v/>
      </c>
      <c r="V57" s="38" t="str">
        <f t="shared" si="46"/>
        <v/>
      </c>
      <c r="W57" s="38" t="str">
        <f t="shared" si="47"/>
        <v/>
      </c>
      <c r="X57" s="38" t="str">
        <f t="shared" si="48"/>
        <v/>
      </c>
      <c r="Y57" s="13" t="str">
        <f t="shared" si="49"/>
        <v/>
      </c>
      <c r="Z57" s="13" t="str">
        <f t="shared" si="50"/>
        <v/>
      </c>
      <c r="AA57" s="13" t="str">
        <f>IF($A57="","",IF(AND('03_Necesidad'!$I57&lt;&gt;"",'03_Necesidad'!$I57='04_Impacto'!$J57,'03_Necesidad'!$K57='04_Impacto'!$L57),"A17 La fuente y la justificación son idénticas en Necesidad e Impacto: verifique que no se use el mismo elemento para elevar dos criterios (Ap. 6.3)",""))</f>
        <v/>
      </c>
      <c r="AB57" s="25" t="str" cm="1">
        <f t="array" ref="AB57">IF($A57="","",IF(AND(_xlfn.XLOOKUP($A57,Proy_Folio,Proy_TratDif,"")&lt;&gt;INDEX(Cat_TratDif,1),_xlfn.XLOOKUP($A57,Proy_Folio,Proy_Participa,"")=""),"A18 Se declaró un tratamiento diferenciado sin definir si el proyecto participa en la comparación general (Ap. 1.2)",""))</f>
        <v/>
      </c>
      <c r="AC57" s="25" t="str">
        <f t="shared" si="25"/>
        <v/>
      </c>
      <c r="AD57" s="24" t="str" cm="1">
        <f t="array" ref="AD57">IF($A57="","",SUMPRODUCT(--($K57:$AB57&lt;&gt;"")))</f>
        <v/>
      </c>
    </row>
    <row r="58" spans="1:30" ht="31.95" customHeight="1" x14ac:dyDescent="0.3">
      <c r="A58" s="38" t="str">
        <f>IF('01_Proyectos'!A58="","",'01_Proyectos'!A58)</f>
        <v/>
      </c>
      <c r="B58" s="38" t="str">
        <f t="shared" si="26"/>
        <v/>
      </c>
      <c r="C58" s="34" t="str">
        <f t="shared" si="27"/>
        <v/>
      </c>
      <c r="D58" s="34" t="str">
        <f t="shared" si="28"/>
        <v/>
      </c>
      <c r="E58" s="34" t="str">
        <f t="shared" si="29"/>
        <v/>
      </c>
      <c r="F58" s="34" t="str">
        <f t="shared" si="30"/>
        <v/>
      </c>
      <c r="G58" s="34" t="str">
        <f t="shared" si="31"/>
        <v/>
      </c>
      <c r="H58" s="34" t="str">
        <f t="shared" si="32"/>
        <v/>
      </c>
      <c r="I58" s="34" t="str">
        <f t="shared" si="33"/>
        <v/>
      </c>
      <c r="J58" s="34" t="str">
        <f t="shared" si="34"/>
        <v/>
      </c>
      <c r="K58" s="38" t="str">
        <f t="shared" si="35"/>
        <v/>
      </c>
      <c r="L58" s="38" t="str">
        <f t="shared" si="36"/>
        <v/>
      </c>
      <c r="M58" s="38" t="str">
        <f t="shared" si="37"/>
        <v/>
      </c>
      <c r="N58" s="38" t="str">
        <f t="shared" si="38"/>
        <v/>
      </c>
      <c r="O58" s="38" t="str">
        <f t="shared" si="39"/>
        <v/>
      </c>
      <c r="P58" s="38" t="str">
        <f t="shared" si="40"/>
        <v/>
      </c>
      <c r="Q58" s="38" t="str">
        <f t="shared" si="41"/>
        <v/>
      </c>
      <c r="R58" s="38" t="str">
        <f t="shared" si="42"/>
        <v/>
      </c>
      <c r="S58" s="38" t="str">
        <f t="shared" si="43"/>
        <v/>
      </c>
      <c r="T58" s="38" t="str">
        <f t="shared" si="44"/>
        <v/>
      </c>
      <c r="U58" s="38" t="str">
        <f t="shared" si="45"/>
        <v/>
      </c>
      <c r="V58" s="38" t="str">
        <f t="shared" si="46"/>
        <v/>
      </c>
      <c r="W58" s="38" t="str">
        <f t="shared" si="47"/>
        <v/>
      </c>
      <c r="X58" s="38" t="str">
        <f t="shared" si="48"/>
        <v/>
      </c>
      <c r="Y58" s="13" t="str">
        <f t="shared" si="49"/>
        <v/>
      </c>
      <c r="Z58" s="13" t="str">
        <f t="shared" si="50"/>
        <v/>
      </c>
      <c r="AA58" s="13" t="str">
        <f>IF($A58="","",IF(AND('03_Necesidad'!$I58&lt;&gt;"",'03_Necesidad'!$I58='04_Impacto'!$J58,'03_Necesidad'!$K58='04_Impacto'!$L58),"A17 La fuente y la justificación son idénticas en Necesidad e Impacto: verifique que no se use el mismo elemento para elevar dos criterios (Ap. 6.3)",""))</f>
        <v/>
      </c>
      <c r="AB58" s="25" t="str" cm="1">
        <f t="array" ref="AB58">IF($A58="","",IF(AND(_xlfn.XLOOKUP($A58,Proy_Folio,Proy_TratDif,"")&lt;&gt;INDEX(Cat_TratDif,1),_xlfn.XLOOKUP($A58,Proy_Folio,Proy_Participa,"")=""),"A18 Se declaró un tratamiento diferenciado sin definir si el proyecto participa en la comparación general (Ap. 1.2)",""))</f>
        <v/>
      </c>
      <c r="AC58" s="25" t="str">
        <f t="shared" si="25"/>
        <v/>
      </c>
      <c r="AD58" s="24" t="str" cm="1">
        <f t="array" ref="AD58">IF($A58="","",SUMPRODUCT(--($K58:$AB58&lt;&gt;"")))</f>
        <v/>
      </c>
    </row>
    <row r="59" spans="1:30" ht="31.95" customHeight="1" x14ac:dyDescent="0.3">
      <c r="A59" s="38" t="str">
        <f>IF('01_Proyectos'!A59="","",'01_Proyectos'!A59)</f>
        <v/>
      </c>
      <c r="B59" s="38" t="str">
        <f t="shared" si="26"/>
        <v/>
      </c>
      <c r="C59" s="34" t="str">
        <f t="shared" si="27"/>
        <v/>
      </c>
      <c r="D59" s="34" t="str">
        <f t="shared" si="28"/>
        <v/>
      </c>
      <c r="E59" s="34" t="str">
        <f t="shared" si="29"/>
        <v/>
      </c>
      <c r="F59" s="34" t="str">
        <f t="shared" si="30"/>
        <v/>
      </c>
      <c r="G59" s="34" t="str">
        <f t="shared" si="31"/>
        <v/>
      </c>
      <c r="H59" s="34" t="str">
        <f t="shared" si="32"/>
        <v/>
      </c>
      <c r="I59" s="34" t="str">
        <f t="shared" si="33"/>
        <v/>
      </c>
      <c r="J59" s="34" t="str">
        <f t="shared" si="34"/>
        <v/>
      </c>
      <c r="K59" s="38" t="str">
        <f t="shared" si="35"/>
        <v/>
      </c>
      <c r="L59" s="38" t="str">
        <f t="shared" si="36"/>
        <v/>
      </c>
      <c r="M59" s="38" t="str">
        <f t="shared" si="37"/>
        <v/>
      </c>
      <c r="N59" s="38" t="str">
        <f t="shared" si="38"/>
        <v/>
      </c>
      <c r="O59" s="38" t="str">
        <f t="shared" si="39"/>
        <v/>
      </c>
      <c r="P59" s="38" t="str">
        <f t="shared" si="40"/>
        <v/>
      </c>
      <c r="Q59" s="38" t="str">
        <f t="shared" si="41"/>
        <v/>
      </c>
      <c r="R59" s="38" t="str">
        <f t="shared" si="42"/>
        <v/>
      </c>
      <c r="S59" s="38" t="str">
        <f t="shared" si="43"/>
        <v/>
      </c>
      <c r="T59" s="38" t="str">
        <f t="shared" si="44"/>
        <v/>
      </c>
      <c r="U59" s="38" t="str">
        <f t="shared" si="45"/>
        <v/>
      </c>
      <c r="V59" s="38" t="str">
        <f t="shared" si="46"/>
        <v/>
      </c>
      <c r="W59" s="38" t="str">
        <f t="shared" si="47"/>
        <v/>
      </c>
      <c r="X59" s="38" t="str">
        <f t="shared" si="48"/>
        <v/>
      </c>
      <c r="Y59" s="13" t="str">
        <f t="shared" si="49"/>
        <v/>
      </c>
      <c r="Z59" s="13" t="str">
        <f t="shared" si="50"/>
        <v/>
      </c>
      <c r="AA59" s="13" t="str">
        <f>IF($A59="","",IF(AND('03_Necesidad'!$I59&lt;&gt;"",'03_Necesidad'!$I59='04_Impacto'!$J59,'03_Necesidad'!$K59='04_Impacto'!$L59),"A17 La fuente y la justificación son idénticas en Necesidad e Impacto: verifique que no se use el mismo elemento para elevar dos criterios (Ap. 6.3)",""))</f>
        <v/>
      </c>
      <c r="AB59" s="25" t="str" cm="1">
        <f t="array" ref="AB59">IF($A59="","",IF(AND(_xlfn.XLOOKUP($A59,Proy_Folio,Proy_TratDif,"")&lt;&gt;INDEX(Cat_TratDif,1),_xlfn.XLOOKUP($A59,Proy_Folio,Proy_Participa,"")=""),"A18 Se declaró un tratamiento diferenciado sin definir si el proyecto participa en la comparación general (Ap. 1.2)",""))</f>
        <v/>
      </c>
      <c r="AC59" s="25" t="str">
        <f t="shared" si="25"/>
        <v/>
      </c>
      <c r="AD59" s="24" t="str" cm="1">
        <f t="array" ref="AD59">IF($A59="","",SUMPRODUCT(--($K59:$AB59&lt;&gt;"")))</f>
        <v/>
      </c>
    </row>
    <row r="60" spans="1:30" ht="31.95" customHeight="1" x14ac:dyDescent="0.3">
      <c r="A60" s="38" t="str">
        <f>IF('01_Proyectos'!A60="","",'01_Proyectos'!A60)</f>
        <v/>
      </c>
      <c r="B60" s="38" t="str">
        <f t="shared" si="26"/>
        <v/>
      </c>
      <c r="C60" s="34" t="str">
        <f t="shared" si="27"/>
        <v/>
      </c>
      <c r="D60" s="34" t="str">
        <f t="shared" si="28"/>
        <v/>
      </c>
      <c r="E60" s="34" t="str">
        <f t="shared" si="29"/>
        <v/>
      </c>
      <c r="F60" s="34" t="str">
        <f t="shared" si="30"/>
        <v/>
      </c>
      <c r="G60" s="34" t="str">
        <f t="shared" si="31"/>
        <v/>
      </c>
      <c r="H60" s="34" t="str">
        <f t="shared" si="32"/>
        <v/>
      </c>
      <c r="I60" s="34" t="str">
        <f t="shared" si="33"/>
        <v/>
      </c>
      <c r="J60" s="34" t="str">
        <f t="shared" si="34"/>
        <v/>
      </c>
      <c r="K60" s="38" t="str">
        <f t="shared" si="35"/>
        <v/>
      </c>
      <c r="L60" s="38" t="str">
        <f t="shared" si="36"/>
        <v/>
      </c>
      <c r="M60" s="38" t="str">
        <f t="shared" si="37"/>
        <v/>
      </c>
      <c r="N60" s="38" t="str">
        <f t="shared" si="38"/>
        <v/>
      </c>
      <c r="O60" s="38" t="str">
        <f t="shared" si="39"/>
        <v/>
      </c>
      <c r="P60" s="38" t="str">
        <f t="shared" si="40"/>
        <v/>
      </c>
      <c r="Q60" s="38" t="str">
        <f t="shared" si="41"/>
        <v/>
      </c>
      <c r="R60" s="38" t="str">
        <f t="shared" si="42"/>
        <v/>
      </c>
      <c r="S60" s="38" t="str">
        <f t="shared" si="43"/>
        <v/>
      </c>
      <c r="T60" s="38" t="str">
        <f t="shared" si="44"/>
        <v/>
      </c>
      <c r="U60" s="38" t="str">
        <f t="shared" si="45"/>
        <v/>
      </c>
      <c r="V60" s="38" t="str">
        <f t="shared" si="46"/>
        <v/>
      </c>
      <c r="W60" s="38" t="str">
        <f t="shared" si="47"/>
        <v/>
      </c>
      <c r="X60" s="38" t="str">
        <f t="shared" si="48"/>
        <v/>
      </c>
      <c r="Y60" s="13" t="str">
        <f t="shared" si="49"/>
        <v/>
      </c>
      <c r="Z60" s="13" t="str">
        <f t="shared" si="50"/>
        <v/>
      </c>
      <c r="AA60" s="13" t="str">
        <f>IF($A60="","",IF(AND('03_Necesidad'!$I60&lt;&gt;"",'03_Necesidad'!$I60='04_Impacto'!$J60,'03_Necesidad'!$K60='04_Impacto'!$L60),"A17 La fuente y la justificación son idénticas en Necesidad e Impacto: verifique que no se use el mismo elemento para elevar dos criterios (Ap. 6.3)",""))</f>
        <v/>
      </c>
      <c r="AB60" s="25" t="str" cm="1">
        <f t="array" ref="AB60">IF($A60="","",IF(AND(_xlfn.XLOOKUP($A60,Proy_Folio,Proy_TratDif,"")&lt;&gt;INDEX(Cat_TratDif,1),_xlfn.XLOOKUP($A60,Proy_Folio,Proy_Participa,"")=""),"A18 Se declaró un tratamiento diferenciado sin definir si el proyecto participa en la comparación general (Ap. 1.2)",""))</f>
        <v/>
      </c>
      <c r="AC60" s="25" t="str">
        <f t="shared" si="25"/>
        <v/>
      </c>
      <c r="AD60" s="24" t="str" cm="1">
        <f t="array" ref="AD60">IF($A60="","",SUMPRODUCT(--($K60:$AB60&lt;&gt;"")))</f>
        <v/>
      </c>
    </row>
    <row r="61" spans="1:30" ht="31.95" customHeight="1" x14ac:dyDescent="0.3">
      <c r="A61" s="38" t="str">
        <f>IF('01_Proyectos'!A61="","",'01_Proyectos'!A61)</f>
        <v/>
      </c>
      <c r="B61" s="38" t="str">
        <f t="shared" si="26"/>
        <v/>
      </c>
      <c r="C61" s="34" t="str">
        <f t="shared" si="27"/>
        <v/>
      </c>
      <c r="D61" s="34" t="str">
        <f t="shared" si="28"/>
        <v/>
      </c>
      <c r="E61" s="34" t="str">
        <f t="shared" si="29"/>
        <v/>
      </c>
      <c r="F61" s="34" t="str">
        <f t="shared" si="30"/>
        <v/>
      </c>
      <c r="G61" s="34" t="str">
        <f t="shared" si="31"/>
        <v/>
      </c>
      <c r="H61" s="34" t="str">
        <f t="shared" si="32"/>
        <v/>
      </c>
      <c r="I61" s="34" t="str">
        <f t="shared" si="33"/>
        <v/>
      </c>
      <c r="J61" s="34" t="str">
        <f t="shared" si="34"/>
        <v/>
      </c>
      <c r="K61" s="38" t="str">
        <f t="shared" si="35"/>
        <v/>
      </c>
      <c r="L61" s="38" t="str">
        <f t="shared" si="36"/>
        <v/>
      </c>
      <c r="M61" s="38" t="str">
        <f t="shared" si="37"/>
        <v/>
      </c>
      <c r="N61" s="38" t="str">
        <f t="shared" si="38"/>
        <v/>
      </c>
      <c r="O61" s="38" t="str">
        <f t="shared" si="39"/>
        <v/>
      </c>
      <c r="P61" s="38" t="str">
        <f t="shared" si="40"/>
        <v/>
      </c>
      <c r="Q61" s="38" t="str">
        <f t="shared" si="41"/>
        <v/>
      </c>
      <c r="R61" s="38" t="str">
        <f t="shared" si="42"/>
        <v/>
      </c>
      <c r="S61" s="38" t="str">
        <f t="shared" si="43"/>
        <v/>
      </c>
      <c r="T61" s="38" t="str">
        <f t="shared" si="44"/>
        <v/>
      </c>
      <c r="U61" s="38" t="str">
        <f t="shared" si="45"/>
        <v/>
      </c>
      <c r="V61" s="38" t="str">
        <f t="shared" si="46"/>
        <v/>
      </c>
      <c r="W61" s="38" t="str">
        <f t="shared" si="47"/>
        <v/>
      </c>
      <c r="X61" s="38" t="str">
        <f t="shared" si="48"/>
        <v/>
      </c>
      <c r="Y61" s="13" t="str">
        <f t="shared" si="49"/>
        <v/>
      </c>
      <c r="Z61" s="13" t="str">
        <f t="shared" si="50"/>
        <v/>
      </c>
      <c r="AA61" s="13" t="str">
        <f>IF($A61="","",IF(AND('03_Necesidad'!$I61&lt;&gt;"",'03_Necesidad'!$I61='04_Impacto'!$J61,'03_Necesidad'!$K61='04_Impacto'!$L61),"A17 La fuente y la justificación son idénticas en Necesidad e Impacto: verifique que no se use el mismo elemento para elevar dos criterios (Ap. 6.3)",""))</f>
        <v/>
      </c>
      <c r="AB61" s="25" t="str" cm="1">
        <f t="array" ref="AB61">IF($A61="","",IF(AND(_xlfn.XLOOKUP($A61,Proy_Folio,Proy_TratDif,"")&lt;&gt;INDEX(Cat_TratDif,1),_xlfn.XLOOKUP($A61,Proy_Folio,Proy_Participa,"")=""),"A18 Se declaró un tratamiento diferenciado sin definir si el proyecto participa en la comparación general (Ap. 1.2)",""))</f>
        <v/>
      </c>
      <c r="AC61" s="25" t="str">
        <f t="shared" si="25"/>
        <v/>
      </c>
      <c r="AD61" s="24" t="str" cm="1">
        <f t="array" ref="AD61">IF($A61="","",SUMPRODUCT(--($K61:$AB61&lt;&gt;"")))</f>
        <v/>
      </c>
    </row>
    <row r="62" spans="1:30" ht="31.95" customHeight="1" x14ac:dyDescent="0.3">
      <c r="A62" s="38" t="str">
        <f>IF('01_Proyectos'!A62="","",'01_Proyectos'!A62)</f>
        <v/>
      </c>
      <c r="B62" s="38" t="str">
        <f t="shared" si="26"/>
        <v/>
      </c>
      <c r="C62" s="34" t="str">
        <f t="shared" si="27"/>
        <v/>
      </c>
      <c r="D62" s="34" t="str">
        <f t="shared" si="28"/>
        <v/>
      </c>
      <c r="E62" s="34" t="str">
        <f t="shared" si="29"/>
        <v/>
      </c>
      <c r="F62" s="34" t="str">
        <f t="shared" si="30"/>
        <v/>
      </c>
      <c r="G62" s="34" t="str">
        <f t="shared" si="31"/>
        <v/>
      </c>
      <c r="H62" s="34" t="str">
        <f t="shared" si="32"/>
        <v/>
      </c>
      <c r="I62" s="34" t="str">
        <f t="shared" si="33"/>
        <v/>
      </c>
      <c r="J62" s="34" t="str">
        <f t="shared" si="34"/>
        <v/>
      </c>
      <c r="K62" s="38" t="str">
        <f t="shared" si="35"/>
        <v/>
      </c>
      <c r="L62" s="38" t="str">
        <f t="shared" si="36"/>
        <v/>
      </c>
      <c r="M62" s="38" t="str">
        <f t="shared" si="37"/>
        <v/>
      </c>
      <c r="N62" s="38" t="str">
        <f t="shared" si="38"/>
        <v/>
      </c>
      <c r="O62" s="38" t="str">
        <f t="shared" si="39"/>
        <v/>
      </c>
      <c r="P62" s="38" t="str">
        <f t="shared" si="40"/>
        <v/>
      </c>
      <c r="Q62" s="38" t="str">
        <f t="shared" si="41"/>
        <v/>
      </c>
      <c r="R62" s="38" t="str">
        <f t="shared" si="42"/>
        <v/>
      </c>
      <c r="S62" s="38" t="str">
        <f t="shared" si="43"/>
        <v/>
      </c>
      <c r="T62" s="38" t="str">
        <f t="shared" si="44"/>
        <v/>
      </c>
      <c r="U62" s="38" t="str">
        <f t="shared" si="45"/>
        <v/>
      </c>
      <c r="V62" s="38" t="str">
        <f t="shared" si="46"/>
        <v/>
      </c>
      <c r="W62" s="38" t="str">
        <f t="shared" si="47"/>
        <v/>
      </c>
      <c r="X62" s="38" t="str">
        <f t="shared" si="48"/>
        <v/>
      </c>
      <c r="Y62" s="13" t="str">
        <f t="shared" si="49"/>
        <v/>
      </c>
      <c r="Z62" s="13" t="str">
        <f t="shared" si="50"/>
        <v/>
      </c>
      <c r="AA62" s="13" t="str">
        <f>IF($A62="","",IF(AND('03_Necesidad'!$I62&lt;&gt;"",'03_Necesidad'!$I62='04_Impacto'!$J62,'03_Necesidad'!$K62='04_Impacto'!$L62),"A17 La fuente y la justificación son idénticas en Necesidad e Impacto: verifique que no se use el mismo elemento para elevar dos criterios (Ap. 6.3)",""))</f>
        <v/>
      </c>
      <c r="AB62" s="25" t="str" cm="1">
        <f t="array" ref="AB62">IF($A62="","",IF(AND(_xlfn.XLOOKUP($A62,Proy_Folio,Proy_TratDif,"")&lt;&gt;INDEX(Cat_TratDif,1),_xlfn.XLOOKUP($A62,Proy_Folio,Proy_Participa,"")=""),"A18 Se declaró un tratamiento diferenciado sin definir si el proyecto participa en la comparación general (Ap. 1.2)",""))</f>
        <v/>
      </c>
      <c r="AC62" s="25" t="str">
        <f t="shared" si="25"/>
        <v/>
      </c>
      <c r="AD62" s="24" t="str" cm="1">
        <f t="array" ref="AD62">IF($A62="","",SUMPRODUCT(--($K62:$AB62&lt;&gt;"")))</f>
        <v/>
      </c>
    </row>
    <row r="63" spans="1:30" ht="31.95" customHeight="1" x14ac:dyDescent="0.3">
      <c r="A63" s="38" t="str">
        <f>IF('01_Proyectos'!A63="","",'01_Proyectos'!A63)</f>
        <v/>
      </c>
      <c r="B63" s="38" t="str">
        <f t="shared" si="26"/>
        <v/>
      </c>
      <c r="C63" s="34" t="str">
        <f t="shared" si="27"/>
        <v/>
      </c>
      <c r="D63" s="34" t="str">
        <f t="shared" si="28"/>
        <v/>
      </c>
      <c r="E63" s="34" t="str">
        <f t="shared" si="29"/>
        <v/>
      </c>
      <c r="F63" s="34" t="str">
        <f t="shared" si="30"/>
        <v/>
      </c>
      <c r="G63" s="34" t="str">
        <f t="shared" si="31"/>
        <v/>
      </c>
      <c r="H63" s="34" t="str">
        <f t="shared" si="32"/>
        <v/>
      </c>
      <c r="I63" s="34" t="str">
        <f t="shared" si="33"/>
        <v/>
      </c>
      <c r="J63" s="34" t="str">
        <f t="shared" si="34"/>
        <v/>
      </c>
      <c r="K63" s="38" t="str">
        <f t="shared" si="35"/>
        <v/>
      </c>
      <c r="L63" s="38" t="str">
        <f t="shared" si="36"/>
        <v/>
      </c>
      <c r="M63" s="38" t="str">
        <f t="shared" si="37"/>
        <v/>
      </c>
      <c r="N63" s="38" t="str">
        <f t="shared" si="38"/>
        <v/>
      </c>
      <c r="O63" s="38" t="str">
        <f t="shared" si="39"/>
        <v/>
      </c>
      <c r="P63" s="38" t="str">
        <f t="shared" si="40"/>
        <v/>
      </c>
      <c r="Q63" s="38" t="str">
        <f t="shared" si="41"/>
        <v/>
      </c>
      <c r="R63" s="38" t="str">
        <f t="shared" si="42"/>
        <v/>
      </c>
      <c r="S63" s="38" t="str">
        <f t="shared" si="43"/>
        <v/>
      </c>
      <c r="T63" s="38" t="str">
        <f t="shared" si="44"/>
        <v/>
      </c>
      <c r="U63" s="38" t="str">
        <f t="shared" si="45"/>
        <v/>
      </c>
      <c r="V63" s="38" t="str">
        <f t="shared" si="46"/>
        <v/>
      </c>
      <c r="W63" s="38" t="str">
        <f t="shared" si="47"/>
        <v/>
      </c>
      <c r="X63" s="38" t="str">
        <f t="shared" si="48"/>
        <v/>
      </c>
      <c r="Y63" s="13" t="str">
        <f t="shared" si="49"/>
        <v/>
      </c>
      <c r="Z63" s="13" t="str">
        <f t="shared" si="50"/>
        <v/>
      </c>
      <c r="AA63" s="13" t="str">
        <f>IF($A63="","",IF(AND('03_Necesidad'!$I63&lt;&gt;"",'03_Necesidad'!$I63='04_Impacto'!$J63,'03_Necesidad'!$K63='04_Impacto'!$L63),"A17 La fuente y la justificación son idénticas en Necesidad e Impacto: verifique que no se use el mismo elemento para elevar dos criterios (Ap. 6.3)",""))</f>
        <v/>
      </c>
      <c r="AB63" s="25" t="str" cm="1">
        <f t="array" ref="AB63">IF($A63="","",IF(AND(_xlfn.XLOOKUP($A63,Proy_Folio,Proy_TratDif,"")&lt;&gt;INDEX(Cat_TratDif,1),_xlfn.XLOOKUP($A63,Proy_Folio,Proy_Participa,"")=""),"A18 Se declaró un tratamiento diferenciado sin definir si el proyecto participa en la comparación general (Ap. 1.2)",""))</f>
        <v/>
      </c>
      <c r="AC63" s="25" t="str">
        <f t="shared" si="25"/>
        <v/>
      </c>
      <c r="AD63" s="24" t="str" cm="1">
        <f t="array" ref="AD63">IF($A63="","",SUMPRODUCT(--($K63:$AB63&lt;&gt;"")))</f>
        <v/>
      </c>
    </row>
    <row r="64" spans="1:30" ht="31.95" customHeight="1" x14ac:dyDescent="0.3">
      <c r="A64" s="38" t="str">
        <f>IF('01_Proyectos'!A64="","",'01_Proyectos'!A64)</f>
        <v/>
      </c>
      <c r="B64" s="38" t="str">
        <f t="shared" si="26"/>
        <v/>
      </c>
      <c r="C64" s="34" t="str">
        <f t="shared" si="27"/>
        <v/>
      </c>
      <c r="D64" s="34" t="str">
        <f t="shared" si="28"/>
        <v/>
      </c>
      <c r="E64" s="34" t="str">
        <f t="shared" si="29"/>
        <v/>
      </c>
      <c r="F64" s="34" t="str">
        <f t="shared" si="30"/>
        <v/>
      </c>
      <c r="G64" s="34" t="str">
        <f t="shared" si="31"/>
        <v/>
      </c>
      <c r="H64" s="34" t="str">
        <f t="shared" si="32"/>
        <v/>
      </c>
      <c r="I64" s="34" t="str">
        <f t="shared" si="33"/>
        <v/>
      </c>
      <c r="J64" s="34" t="str">
        <f t="shared" si="34"/>
        <v/>
      </c>
      <c r="K64" s="38" t="str">
        <f t="shared" si="35"/>
        <v/>
      </c>
      <c r="L64" s="38" t="str">
        <f t="shared" si="36"/>
        <v/>
      </c>
      <c r="M64" s="38" t="str">
        <f t="shared" si="37"/>
        <v/>
      </c>
      <c r="N64" s="38" t="str">
        <f t="shared" si="38"/>
        <v/>
      </c>
      <c r="O64" s="38" t="str">
        <f t="shared" si="39"/>
        <v/>
      </c>
      <c r="P64" s="38" t="str">
        <f t="shared" si="40"/>
        <v/>
      </c>
      <c r="Q64" s="38" t="str">
        <f t="shared" si="41"/>
        <v/>
      </c>
      <c r="R64" s="38" t="str">
        <f t="shared" si="42"/>
        <v/>
      </c>
      <c r="S64" s="38" t="str">
        <f t="shared" si="43"/>
        <v/>
      </c>
      <c r="T64" s="38" t="str">
        <f t="shared" si="44"/>
        <v/>
      </c>
      <c r="U64" s="38" t="str">
        <f t="shared" si="45"/>
        <v/>
      </c>
      <c r="V64" s="38" t="str">
        <f t="shared" si="46"/>
        <v/>
      </c>
      <c r="W64" s="38" t="str">
        <f t="shared" si="47"/>
        <v/>
      </c>
      <c r="X64" s="38" t="str">
        <f t="shared" si="48"/>
        <v/>
      </c>
      <c r="Y64" s="13" t="str">
        <f t="shared" si="49"/>
        <v/>
      </c>
      <c r="Z64" s="13" t="str">
        <f t="shared" si="50"/>
        <v/>
      </c>
      <c r="AA64" s="13" t="str">
        <f>IF($A64="","",IF(AND('03_Necesidad'!$I64&lt;&gt;"",'03_Necesidad'!$I64='04_Impacto'!$J64,'03_Necesidad'!$K64='04_Impacto'!$L64),"A17 La fuente y la justificación son idénticas en Necesidad e Impacto: verifique que no se use el mismo elemento para elevar dos criterios (Ap. 6.3)",""))</f>
        <v/>
      </c>
      <c r="AB64" s="25" t="str" cm="1">
        <f t="array" ref="AB64">IF($A64="","",IF(AND(_xlfn.XLOOKUP($A64,Proy_Folio,Proy_TratDif,"")&lt;&gt;INDEX(Cat_TratDif,1),_xlfn.XLOOKUP($A64,Proy_Folio,Proy_Participa,"")=""),"A18 Se declaró un tratamiento diferenciado sin definir si el proyecto participa en la comparación general (Ap. 1.2)",""))</f>
        <v/>
      </c>
      <c r="AC64" s="25" t="str">
        <f t="shared" si="25"/>
        <v/>
      </c>
      <c r="AD64" s="24" t="str" cm="1">
        <f t="array" ref="AD64">IF($A64="","",SUMPRODUCT(--($K64:$AB64&lt;&gt;"")))</f>
        <v/>
      </c>
    </row>
    <row r="65" spans="1:30" ht="31.95" customHeight="1" x14ac:dyDescent="0.3">
      <c r="A65" s="38" t="str">
        <f>IF('01_Proyectos'!A65="","",'01_Proyectos'!A65)</f>
        <v/>
      </c>
      <c r="B65" s="38" t="str">
        <f t="shared" si="26"/>
        <v/>
      </c>
      <c r="C65" s="34" t="str">
        <f t="shared" si="27"/>
        <v/>
      </c>
      <c r="D65" s="34" t="str">
        <f t="shared" si="28"/>
        <v/>
      </c>
      <c r="E65" s="34" t="str">
        <f t="shared" si="29"/>
        <v/>
      </c>
      <c r="F65" s="34" t="str">
        <f t="shared" si="30"/>
        <v/>
      </c>
      <c r="G65" s="34" t="str">
        <f t="shared" si="31"/>
        <v/>
      </c>
      <c r="H65" s="34" t="str">
        <f t="shared" si="32"/>
        <v/>
      </c>
      <c r="I65" s="34" t="str">
        <f t="shared" si="33"/>
        <v/>
      </c>
      <c r="J65" s="34" t="str">
        <f t="shared" si="34"/>
        <v/>
      </c>
      <c r="K65" s="38" t="str">
        <f t="shared" si="35"/>
        <v/>
      </c>
      <c r="L65" s="38" t="str">
        <f t="shared" si="36"/>
        <v/>
      </c>
      <c r="M65" s="38" t="str">
        <f t="shared" si="37"/>
        <v/>
      </c>
      <c r="N65" s="38" t="str">
        <f t="shared" si="38"/>
        <v/>
      </c>
      <c r="O65" s="38" t="str">
        <f t="shared" si="39"/>
        <v/>
      </c>
      <c r="P65" s="38" t="str">
        <f t="shared" si="40"/>
        <v/>
      </c>
      <c r="Q65" s="38" t="str">
        <f t="shared" si="41"/>
        <v/>
      </c>
      <c r="R65" s="38" t="str">
        <f t="shared" si="42"/>
        <v/>
      </c>
      <c r="S65" s="38" t="str">
        <f t="shared" si="43"/>
        <v/>
      </c>
      <c r="T65" s="38" t="str">
        <f t="shared" si="44"/>
        <v/>
      </c>
      <c r="U65" s="38" t="str">
        <f t="shared" si="45"/>
        <v/>
      </c>
      <c r="V65" s="38" t="str">
        <f t="shared" si="46"/>
        <v/>
      </c>
      <c r="W65" s="38" t="str">
        <f t="shared" si="47"/>
        <v/>
      </c>
      <c r="X65" s="38" t="str">
        <f t="shared" si="48"/>
        <v/>
      </c>
      <c r="Y65" s="13" t="str">
        <f t="shared" si="49"/>
        <v/>
      </c>
      <c r="Z65" s="13" t="str">
        <f t="shared" si="50"/>
        <v/>
      </c>
      <c r="AA65" s="13" t="str">
        <f>IF($A65="","",IF(AND('03_Necesidad'!$I65&lt;&gt;"",'03_Necesidad'!$I65='04_Impacto'!$J65,'03_Necesidad'!$K65='04_Impacto'!$L65),"A17 La fuente y la justificación son idénticas en Necesidad e Impacto: verifique que no se use el mismo elemento para elevar dos criterios (Ap. 6.3)",""))</f>
        <v/>
      </c>
      <c r="AB65" s="25" t="str" cm="1">
        <f t="array" ref="AB65">IF($A65="","",IF(AND(_xlfn.XLOOKUP($A65,Proy_Folio,Proy_TratDif,"")&lt;&gt;INDEX(Cat_TratDif,1),_xlfn.XLOOKUP($A65,Proy_Folio,Proy_Participa,"")=""),"A18 Se declaró un tratamiento diferenciado sin definir si el proyecto participa en la comparación general (Ap. 1.2)",""))</f>
        <v/>
      </c>
      <c r="AC65" s="25" t="str">
        <f t="shared" si="25"/>
        <v/>
      </c>
      <c r="AD65" s="24" t="str" cm="1">
        <f t="array" ref="AD65">IF($A65="","",SUMPRODUCT(--($K65:$AB65&lt;&gt;"")))</f>
        <v/>
      </c>
    </row>
    <row r="66" spans="1:30" ht="31.95" customHeight="1" x14ac:dyDescent="0.3">
      <c r="A66" s="38" t="str">
        <f>IF('01_Proyectos'!A66="","",'01_Proyectos'!A66)</f>
        <v/>
      </c>
      <c r="B66" s="38" t="str">
        <f t="shared" si="26"/>
        <v/>
      </c>
      <c r="C66" s="34" t="str">
        <f t="shared" si="27"/>
        <v/>
      </c>
      <c r="D66" s="34" t="str">
        <f t="shared" si="28"/>
        <v/>
      </c>
      <c r="E66" s="34" t="str">
        <f t="shared" si="29"/>
        <v/>
      </c>
      <c r="F66" s="34" t="str">
        <f t="shared" si="30"/>
        <v/>
      </c>
      <c r="G66" s="34" t="str">
        <f t="shared" si="31"/>
        <v/>
      </c>
      <c r="H66" s="34" t="str">
        <f t="shared" si="32"/>
        <v/>
      </c>
      <c r="I66" s="34" t="str">
        <f t="shared" si="33"/>
        <v/>
      </c>
      <c r="J66" s="34" t="str">
        <f t="shared" si="34"/>
        <v/>
      </c>
      <c r="K66" s="38" t="str">
        <f t="shared" si="35"/>
        <v/>
      </c>
      <c r="L66" s="38" t="str">
        <f t="shared" si="36"/>
        <v/>
      </c>
      <c r="M66" s="38" t="str">
        <f t="shared" si="37"/>
        <v/>
      </c>
      <c r="N66" s="38" t="str">
        <f t="shared" si="38"/>
        <v/>
      </c>
      <c r="O66" s="38" t="str">
        <f t="shared" si="39"/>
        <v/>
      </c>
      <c r="P66" s="38" t="str">
        <f t="shared" si="40"/>
        <v/>
      </c>
      <c r="Q66" s="38" t="str">
        <f t="shared" si="41"/>
        <v/>
      </c>
      <c r="R66" s="38" t="str">
        <f t="shared" si="42"/>
        <v/>
      </c>
      <c r="S66" s="38" t="str">
        <f t="shared" si="43"/>
        <v/>
      </c>
      <c r="T66" s="38" t="str">
        <f t="shared" si="44"/>
        <v/>
      </c>
      <c r="U66" s="38" t="str">
        <f t="shared" si="45"/>
        <v/>
      </c>
      <c r="V66" s="38" t="str">
        <f t="shared" si="46"/>
        <v/>
      </c>
      <c r="W66" s="38" t="str">
        <f t="shared" si="47"/>
        <v/>
      </c>
      <c r="X66" s="38" t="str">
        <f t="shared" si="48"/>
        <v/>
      </c>
      <c r="Y66" s="13" t="str">
        <f t="shared" si="49"/>
        <v/>
      </c>
      <c r="Z66" s="13" t="str">
        <f t="shared" si="50"/>
        <v/>
      </c>
      <c r="AA66" s="13" t="str">
        <f>IF($A66="","",IF(AND('03_Necesidad'!$I66&lt;&gt;"",'03_Necesidad'!$I66='04_Impacto'!$J66,'03_Necesidad'!$K66='04_Impacto'!$L66),"A17 La fuente y la justificación son idénticas en Necesidad e Impacto: verifique que no se use el mismo elemento para elevar dos criterios (Ap. 6.3)",""))</f>
        <v/>
      </c>
      <c r="AB66" s="25" t="str" cm="1">
        <f t="array" ref="AB66">IF($A66="","",IF(AND(_xlfn.XLOOKUP($A66,Proy_Folio,Proy_TratDif,"")&lt;&gt;INDEX(Cat_TratDif,1),_xlfn.XLOOKUP($A66,Proy_Folio,Proy_Participa,"")=""),"A18 Se declaró un tratamiento diferenciado sin definir si el proyecto participa en la comparación general (Ap. 1.2)",""))</f>
        <v/>
      </c>
      <c r="AC66" s="25" t="str">
        <f t="shared" si="25"/>
        <v/>
      </c>
      <c r="AD66" s="24" t="str" cm="1">
        <f t="array" ref="AD66">IF($A66="","",SUMPRODUCT(--($K66:$AB66&lt;&gt;"")))</f>
        <v/>
      </c>
    </row>
    <row r="67" spans="1:30" ht="31.95" customHeight="1" x14ac:dyDescent="0.3">
      <c r="A67" s="38" t="str">
        <f>IF('01_Proyectos'!A67="","",'01_Proyectos'!A67)</f>
        <v/>
      </c>
      <c r="B67" s="38" t="str">
        <f t="shared" si="26"/>
        <v/>
      </c>
      <c r="C67" s="34" t="str">
        <f t="shared" si="27"/>
        <v/>
      </c>
      <c r="D67" s="34" t="str">
        <f t="shared" si="28"/>
        <v/>
      </c>
      <c r="E67" s="34" t="str">
        <f t="shared" si="29"/>
        <v/>
      </c>
      <c r="F67" s="34" t="str">
        <f t="shared" si="30"/>
        <v/>
      </c>
      <c r="G67" s="34" t="str">
        <f t="shared" si="31"/>
        <v/>
      </c>
      <c r="H67" s="34" t="str">
        <f t="shared" si="32"/>
        <v/>
      </c>
      <c r="I67" s="34" t="str">
        <f t="shared" si="33"/>
        <v/>
      </c>
      <c r="J67" s="34" t="str">
        <f t="shared" si="34"/>
        <v/>
      </c>
      <c r="K67" s="38" t="str">
        <f t="shared" si="35"/>
        <v/>
      </c>
      <c r="L67" s="38" t="str">
        <f t="shared" si="36"/>
        <v/>
      </c>
      <c r="M67" s="38" t="str">
        <f t="shared" si="37"/>
        <v/>
      </c>
      <c r="N67" s="38" t="str">
        <f t="shared" si="38"/>
        <v/>
      </c>
      <c r="O67" s="38" t="str">
        <f t="shared" si="39"/>
        <v/>
      </c>
      <c r="P67" s="38" t="str">
        <f t="shared" si="40"/>
        <v/>
      </c>
      <c r="Q67" s="38" t="str">
        <f t="shared" si="41"/>
        <v/>
      </c>
      <c r="R67" s="38" t="str">
        <f t="shared" si="42"/>
        <v/>
      </c>
      <c r="S67" s="38" t="str">
        <f t="shared" si="43"/>
        <v/>
      </c>
      <c r="T67" s="38" t="str">
        <f t="shared" si="44"/>
        <v/>
      </c>
      <c r="U67" s="38" t="str">
        <f t="shared" si="45"/>
        <v/>
      </c>
      <c r="V67" s="38" t="str">
        <f t="shared" si="46"/>
        <v/>
      </c>
      <c r="W67" s="38" t="str">
        <f t="shared" si="47"/>
        <v/>
      </c>
      <c r="X67" s="38" t="str">
        <f t="shared" si="48"/>
        <v/>
      </c>
      <c r="Y67" s="13" t="str">
        <f t="shared" si="49"/>
        <v/>
      </c>
      <c r="Z67" s="13" t="str">
        <f t="shared" si="50"/>
        <v/>
      </c>
      <c r="AA67" s="13" t="str">
        <f>IF($A67="","",IF(AND('03_Necesidad'!$I67&lt;&gt;"",'03_Necesidad'!$I67='04_Impacto'!$J67,'03_Necesidad'!$K67='04_Impacto'!$L67),"A17 La fuente y la justificación son idénticas en Necesidad e Impacto: verifique que no se use el mismo elemento para elevar dos criterios (Ap. 6.3)",""))</f>
        <v/>
      </c>
      <c r="AB67" s="25" t="str" cm="1">
        <f t="array" ref="AB67">IF($A67="","",IF(AND(_xlfn.XLOOKUP($A67,Proy_Folio,Proy_TratDif,"")&lt;&gt;INDEX(Cat_TratDif,1),_xlfn.XLOOKUP($A67,Proy_Folio,Proy_Participa,"")=""),"A18 Se declaró un tratamiento diferenciado sin definir si el proyecto participa en la comparación general (Ap. 1.2)",""))</f>
        <v/>
      </c>
      <c r="AC67" s="25" t="str">
        <f t="shared" si="25"/>
        <v/>
      </c>
      <c r="AD67" s="24" t="str" cm="1">
        <f t="array" ref="AD67">IF($A67="","",SUMPRODUCT(--($K67:$AB67&lt;&gt;"")))</f>
        <v/>
      </c>
    </row>
    <row r="68" spans="1:30" ht="31.95" customHeight="1" x14ac:dyDescent="0.3">
      <c r="A68" s="38" t="str">
        <f>IF('01_Proyectos'!A68="","",'01_Proyectos'!A68)</f>
        <v/>
      </c>
      <c r="B68" s="38" t="str">
        <f t="shared" ref="B68:B103" si="51">IF($A68="","",_xlfn.XLOOKUP($A68,Proy_Folio,Proy_Nombre,""))</f>
        <v/>
      </c>
      <c r="C68" s="34" t="str">
        <f t="shared" ref="C68:C103" si="52">IF($A68="","",_xlfn.XLOOKUP($A68,Vin_Folio,Vin_Cat,"")&amp;"")</f>
        <v/>
      </c>
      <c r="D68" s="34" t="str">
        <f t="shared" ref="D68:D103" si="53">IF($A68="","",_xlfn.XLOOKUP($A68,Vin_Folio,Vin_SopMA,"")&amp;"")</f>
        <v/>
      </c>
      <c r="E68" s="34" t="str">
        <f t="shared" ref="E68:E103" si="54">IF($A68="","",_xlfn.XLOOKUP($A68,Vin_Folio,Vin_SopAlta,"")&amp;"")</f>
        <v/>
      </c>
      <c r="F68" s="34" t="str">
        <f t="shared" ref="F68:F103" si="55">IF($A68="","",_xlfn.XLOOKUP($A68,Vin_Folio,Vin_SopBaja,"")&amp;"")</f>
        <v/>
      </c>
      <c r="G68" s="34" t="str">
        <f t="shared" ref="G68:G103" si="56">IF($A68="","",_xlfn.XLOOKUP($A68,Nec_Folio,Nec_Cat,"")&amp;"")</f>
        <v/>
      </c>
      <c r="H68" s="34" t="str">
        <f t="shared" ref="H68:H103" si="57">IF($A68="","",_xlfn.XLOOKUP($A68,Nec_Folio,Nec_Sop,"")&amp;"")</f>
        <v/>
      </c>
      <c r="I68" s="34" t="str">
        <f t="shared" ref="I68:I103" si="58">IF($A68="","",_xlfn.XLOOKUP($A68,Imp_Folio,Imp_Cat,"")&amp;"")</f>
        <v/>
      </c>
      <c r="J68" s="34" t="str">
        <f t="shared" ref="J68:J103" si="59">IF($A68="","",_xlfn.XLOOKUP($A68,Imp_Folio,Imp_Sop,"")&amp;"")</f>
        <v/>
      </c>
      <c r="K68" s="38" t="str">
        <f t="shared" ref="K68:K103" si="60">IF($A68="","",IF(OR(AND(OR($C68=INDEX(Cat_Sust,2),$C68=INDEX(Cat_Sust,3)),$D68&lt;&gt;INDEX(Cat_SiNo,1)),AND(OR($G68=INDEX(Cat_Sust,2),$G68=INDEX(Cat_Sust,3)),$H68&lt;&gt;INDEX(Cat_SiNo,1)),AND(OR($I68=INDEX(Cat_Sust,2),$I68=INDEX(Cat_Sust,3)),$J68&lt;&gt;INDEX(Cat_SiNo,1))),"A01 Categoría Media o Alta sin evidencia suficiente para acreditarla",""))</f>
        <v/>
      </c>
      <c r="L68" s="38" t="str">
        <f t="shared" ref="L68:L103" si="61">IF($A68="","",IF(_xlfn.XLOOKUP($A68,Proy_Folio,Proy_Eleg,"")=INDEX(Cat_ResEleg,3),"",IF(OR($C68=INDEX(Cat_Sust,4),$G68=INDEX(Cat_Sust,4),$I68=INDEX(Cat_Sust,4),_xlfn.XLOOKUP($A68,Proy_Folio,Proy_Tcalc,"")="II",_xlfn.XLOOKUP($A68,Rev_Folio,Rev_VCer,"")=INDEX(Cat_Sust,4),_xlfn.XLOOKUP($A68,Rev_Folio,Rev_NCer,"")=INDEX(Cat_Sust,4),_xlfn.XLOOKUP($A68,Rev_Folio,Rev_ICer,"")=INDEX(Cat_Sust,4),_xlfn.XLOOKUP($A68,Rev_Folio,Rev_TCer,"")=INDEX(Cat_CierreT,2)),"A02 Información Insuficiente (II) pendiente de subsanar antes del cierre","")))</f>
        <v/>
      </c>
      <c r="M68" s="38" t="str">
        <f t="shared" ref="M68:M103" si="62">IF($A68="","",IF(AND(COUNTIF(Ter_Folio,$A68)&gt;1,_xlfn.MINIFS(Ter_Sj,Ter_Folio,$A68)&lt;&gt;_xlfn.MAXIFS(Ter_Sj,Ter_Folio,$A68),COUNTIFS(Ter_Folio,$A68,Ter_Cant,"")&gt;0),"A03 Proyecto multiterritorial con puntuaciones distintas y sin distribución de la incidencia",""))</f>
        <v/>
      </c>
      <c r="N68" s="38" t="str">
        <f t="shared" ref="N68:N103" si="63">IF($A68="","",IF(AND(COUNTIF(Ter_Folio,$A68)&gt;1,_xlfn.MINIFS(Ter_Sj,Ter_Folio,$A68)&lt;&gt;_xlfn.MAXIFS(Ter_Sj,Ter_Folio,$A68),ABS(SUMIFS(Ter_Prop,Ter_Folio,$A68)-1)&gt;0.005),"A04 Las proporciones territoriales del proyecto no suman 100 %",""))</f>
        <v/>
      </c>
      <c r="O68" s="38" t="str">
        <f t="shared" ref="O68:O103" si="64">IF($A68="","",IF(_xlfn.XLOOKUP($A68,Proy_Folio,Proy_Unidad,"")=INDEX(Cat_Caracter,2),"A05 Intervención asociada: no se valoran los criterios ni se calcula Índice de Prioridad; debe vincularse con la intervención principal (Ap. 5.2)",""))</f>
        <v/>
      </c>
      <c r="P68" s="38" t="str">
        <f t="shared" ref="P68:P103" si="65">IF($A68="","",IF(AND($C68=INDEX(Cat_Sust,3),$E68&lt;&gt;INDEX(Cat_SiNo,1)),"A06 Alta en Vinculación sin Programa Presupuestario y elemento programático acreditados (Ap. 4.1)",""))</f>
        <v/>
      </c>
      <c r="Q68" s="38" t="str">
        <f t="shared" ref="Q68:Q103" si="66">IF($A68="","",IF(_xlfn.XLOOKUP($A68,Proy_Folio,Proy_Eleg,"")=INDEX(Cat_ResEleg,3),"",IF(OR(_xlfn.XLOOKUP($A68,Proy_Folio,Proy_Nombre,"")="",_xlfn.XLOOKUP($A68,Proy_Folio,Proy_Ejecutor,"")="",_xlfn.XLOOKUP($A68,Proy_Folio,Proy_Tipo,"")="",COUNTIF(Vin_Folio,$A68)=0,COUNTIF(Nec_Folio,$A68)=0,COUNTIF(Imp_Folio,$A68)=0,COUNTIF(Ter_Folio,$A68)=0),"A07 Faltan datos obligatorios o registros de soporte en las hojas 02 a 05","")))</f>
        <v/>
      </c>
      <c r="R68" s="38" t="str">
        <f t="shared" ref="R68:R103" si="67">IF($A68="","",IF(OR(AND(OR(_xlfn.XLOOKUP($A68,Rev_Folio,Rev_VCer,"")=INDEX(Cat_Sust,2),_xlfn.XLOOKUP($A68,Rev_Folio,Rev_VCer,"")=INDEX(Cat_Sust,3)),$D68&lt;&gt;INDEX(Cat_SiNo,1)),AND(OR(_xlfn.XLOOKUP($A68,Rev_Folio,Rev_NCer,"")=INDEX(Cat_Sust,2),_xlfn.XLOOKUP($A68,Rev_Folio,Rev_NCer,"")=INDEX(Cat_Sust,3)),$H68&lt;&gt;INDEX(Cat_SiNo,1)),AND(OR(_xlfn.XLOOKUP($A68,Rev_Folio,Rev_ICer,"")=INDEX(Cat_Sust,2),_xlfn.XLOOKUP($A68,Rev_Folio,Rev_ICer,"")=INDEX(Cat_Sust,3)),$J68&lt;&gt;INDEX(Cat_SiNo,1))),"A08 Categoría cerrada Media o Alta sin correspondencia con los elementos de soporte",""))</f>
        <v/>
      </c>
      <c r="S68" s="38" t="str">
        <f t="shared" ref="S68:S103" si="68">IF($A68="","",IF(AND(_xlfn.XLOOKUP($A68,Proy_Folio,Proy_Eleg,"")&lt;&gt;INDEX(Cat_ResEleg,1),_xlfn.XLOOKUP($A68,Rev_Folio,Rev_EstCons,"")=INDEX(Cat_Estatus,5)),"A09 Proyecto no elegible con valoraciones cerradas: no puede incorporarse al cálculo del IP",""))</f>
        <v/>
      </c>
      <c r="T68" s="38" t="str">
        <f t="shared" ref="T68:T103" si="69">IF($A68="","",IF(_xlfn.XLOOKUP($A68,Proy_Folio,Proy_Eleg,"")=INDEX(Cat_ResEleg,3),"",IF(AND(_xlfn.XLOOKUP($A68,Proy_Folio,Proy_Procede,"")&lt;&gt;INDEX(Cat_SiNo,1),COUNTA(_xlfn.XLOOKUP($A68,Rev_Folio,Rev_VCer,""),_xlfn.XLOOKUP($A68,Rev_Folio,Rev_NCer,""),_xlfn.XLOOKUP($A68,Rev_Folio,Rev_ICer,""),_xlfn.XLOOKUP($A68,Rev_Folio,Rev_TCer,""))&gt;0),"A10 Criterios sin cierre completo: no procede el cálculo definitivo del IP","")))</f>
        <v/>
      </c>
      <c r="U68" s="38" t="str">
        <f t="shared" ref="U68:U103" si="70">IF($A68="","",IF(OR(AND($C68=INDEX(Cat_Sust,1),$F68&lt;&gt;INDEX(Cat_SiNo,1)),AND($G68=INDEX(Cat_Sust,1),$H68&lt;&gt;INDEX(Cat_SiNo,1)),AND($I68=INDEX(Cat_Sust,1),$J68&lt;&gt;INDEX(Cat_SiNo,1))),"A11 Categoría Baja sin información suficiente para acreditarla: procede II (Ap. 3.5)",""))</f>
        <v/>
      </c>
      <c r="V68" s="38" t="str">
        <f t="shared" ref="V68:V103" si="71">IF($A68="","",IF(AND(_xlfn.XLOOKUP($A68,Proy_Folio,Proy_Unidad,"")=INDEX(Cat_Caracter,1),_xlfn.XLOOKUP($A68,Proy_Folio,Proy_Ctrl4,"")=INDEX(Cat_SiNo,2)),"A12 Declarada principal aunque Necesidad e Impacto derivan de otra intervención (Ap. 5.2)",""))</f>
        <v/>
      </c>
      <c r="W68" s="38" t="str">
        <f t="shared" ref="W68:W103" si="72">IF($A68="","",IF(AND(COUNTIF(Ter_Folio,$A68)&gt;0,COUNTIFS(Ter_Folio,$A68,Ter_Sj,"")&gt;0),"A13 Territorio sin correspondencia en el catálogo territorial oficial o clave faltante",""))</f>
        <v/>
      </c>
      <c r="X68" s="38" t="str">
        <f t="shared" ref="X68:X103" si="73">IF($A68="","",IF(AND(_xlfn.XLOOKUP($A68,Proy_Folio,Proy_GP,"")&lt;&gt;"",_xlfn.XLOOKUP($A68,Proy_Folio,Proy_GP,"")&lt;&gt;INDEX(Cat_GP,4),_xlfn.XLOOKUP($A68,Proy_Folio,Proy_Ref,"")&lt;&gt;"",ISNUMBER(SEARCH(_xlfn.XLOOKUP($A68,Proy_Folio,Proy_GP,""),_xlfn.XLOOKUP($A68,Proy_Folio,Proy_Ref,"")))=FALSE),"A14 Grado de preparación determinado distinto del referente metodológico sugerido",""))</f>
        <v/>
      </c>
      <c r="Y68" s="13" t="str">
        <f t="shared" ref="Y68:Y103" si="74">IF($A68="","",IF(OR(AND(_xlfn.XLOOKUP($A68,Rev_Folio,Rev_VCer,"")&lt;&gt;"",_xlfn.XLOOKUP($A68,Rev_Folio,Rev_VCer,"")&lt;&gt;_xlfn.XLOOKUP($A68,Vin_Folio,Vin_Cat,"")),AND(_xlfn.XLOOKUP($A68,Rev_Folio,Rev_NCer,"")&lt;&gt;"",_xlfn.XLOOKUP($A68,Rev_Folio,Rev_NCer,"")&lt;&gt;_xlfn.XLOOKUP($A68,Nec_Folio,Nec_Cat,"")),AND(_xlfn.XLOOKUP($A68,Rev_Folio,Rev_ICer,"")&lt;&gt;"",_xlfn.XLOOKUP($A68,Rev_Folio,Rev_ICer,"")&lt;&gt;_xlfn.XLOOKUP($A68,Imp_Folio,Imp_Cat,""))),"A15 Categoría cerrada distinta de la propuesta por el Ejecutor: verificar el cierre (Ap. 7.1)",""))</f>
        <v/>
      </c>
      <c r="Z68" s="13" t="str">
        <f t="shared" ref="Z68:Z103" si="75">IF($A68="","",IF(AND(_xlfn.XLOOKUP($A68,Rev_Folio,Rev_VEst,"")=INDEX(Cat_Estatus,5),_xlfn.XLOOKUP($A68,Rev_Folio,Rev_NEst,"")=INDEX(Cat_Estatus,5),_xlfn.XLOOKUP($A68,Rev_Folio,Rev_IEst,"")=INDEX(Cat_Estatus,5),_xlfn.XLOOKUP($A68,Rev_Folio,Rev_TEst,"")=INDEX(Cat_Estatus,5),_xlfn.XLOOKUP($A68,Rev_Folio,Rev_DobleConteo,"")&lt;&gt;INDEX(Cat_SiNo,1)),"A16 Criterios cerrados sin la verificación de no doble conteo en 07_Revisión (Ap. 6.3)",""))</f>
        <v/>
      </c>
      <c r="AA68" s="13" t="str">
        <f>IF($A68="","",IF(AND('03_Necesidad'!$I68&lt;&gt;"",'03_Necesidad'!$I68='04_Impacto'!$J68,'03_Necesidad'!$K68='04_Impacto'!$L68),"A17 La fuente y la justificación son idénticas en Necesidad e Impacto: verifique que no se use el mismo elemento para elevar dos criterios (Ap. 6.3)",""))</f>
        <v/>
      </c>
      <c r="AB68" s="25" t="str" cm="1">
        <f t="array" ref="AB68">IF($A68="","",IF(AND(_xlfn.XLOOKUP($A68,Proy_Folio,Proy_TratDif,"")&lt;&gt;INDEX(Cat_TratDif,1),_xlfn.XLOOKUP($A68,Proy_Folio,Proy_Participa,"")=""),"A18 Se declaró un tratamiento diferenciado sin definir si el proyecto participa en la comparación general (Ap. 1.2)",""))</f>
        <v/>
      </c>
      <c r="AC68" s="25" t="str">
        <f t="shared" si="25"/>
        <v/>
      </c>
      <c r="AD68" s="24" t="str" cm="1">
        <f t="array" ref="AD68">IF($A68="","",SUMPRODUCT(--($K68:$AB68&lt;&gt;"")))</f>
        <v/>
      </c>
    </row>
    <row r="69" spans="1:30" ht="31.95" customHeight="1" x14ac:dyDescent="0.3">
      <c r="A69" s="38" t="str">
        <f>IF('01_Proyectos'!A69="","",'01_Proyectos'!A69)</f>
        <v/>
      </c>
      <c r="B69" s="38" t="str">
        <f t="shared" si="51"/>
        <v/>
      </c>
      <c r="C69" s="34" t="str">
        <f t="shared" si="52"/>
        <v/>
      </c>
      <c r="D69" s="34" t="str">
        <f t="shared" si="53"/>
        <v/>
      </c>
      <c r="E69" s="34" t="str">
        <f t="shared" si="54"/>
        <v/>
      </c>
      <c r="F69" s="34" t="str">
        <f t="shared" si="55"/>
        <v/>
      </c>
      <c r="G69" s="34" t="str">
        <f t="shared" si="56"/>
        <v/>
      </c>
      <c r="H69" s="34" t="str">
        <f t="shared" si="57"/>
        <v/>
      </c>
      <c r="I69" s="34" t="str">
        <f t="shared" si="58"/>
        <v/>
      </c>
      <c r="J69" s="34" t="str">
        <f t="shared" si="59"/>
        <v/>
      </c>
      <c r="K69" s="38" t="str">
        <f t="shared" si="60"/>
        <v/>
      </c>
      <c r="L69" s="38" t="str">
        <f t="shared" si="61"/>
        <v/>
      </c>
      <c r="M69" s="38" t="str">
        <f t="shared" si="62"/>
        <v/>
      </c>
      <c r="N69" s="38" t="str">
        <f t="shared" si="63"/>
        <v/>
      </c>
      <c r="O69" s="38" t="str">
        <f t="shared" si="64"/>
        <v/>
      </c>
      <c r="P69" s="38" t="str">
        <f t="shared" si="65"/>
        <v/>
      </c>
      <c r="Q69" s="38" t="str">
        <f t="shared" si="66"/>
        <v/>
      </c>
      <c r="R69" s="38" t="str">
        <f t="shared" si="67"/>
        <v/>
      </c>
      <c r="S69" s="38" t="str">
        <f t="shared" si="68"/>
        <v/>
      </c>
      <c r="T69" s="38" t="str">
        <f t="shared" si="69"/>
        <v/>
      </c>
      <c r="U69" s="38" t="str">
        <f t="shared" si="70"/>
        <v/>
      </c>
      <c r="V69" s="38" t="str">
        <f t="shared" si="71"/>
        <v/>
      </c>
      <c r="W69" s="38" t="str">
        <f t="shared" si="72"/>
        <v/>
      </c>
      <c r="X69" s="38" t="str">
        <f t="shared" si="73"/>
        <v/>
      </c>
      <c r="Y69" s="13" t="str">
        <f t="shared" si="74"/>
        <v/>
      </c>
      <c r="Z69" s="13" t="str">
        <f t="shared" si="75"/>
        <v/>
      </c>
      <c r="AA69" s="13" t="str">
        <f>IF($A69="","",IF(AND('03_Necesidad'!$I69&lt;&gt;"",'03_Necesidad'!$I69='04_Impacto'!$J69,'03_Necesidad'!$K69='04_Impacto'!$L69),"A17 La fuente y la justificación son idénticas en Necesidad e Impacto: verifique que no se use el mismo elemento para elevar dos criterios (Ap. 6.3)",""))</f>
        <v/>
      </c>
      <c r="AB69" s="25" t="str" cm="1">
        <f t="array" ref="AB69">IF($A69="","",IF(AND(_xlfn.XLOOKUP($A69,Proy_Folio,Proy_TratDif,"")&lt;&gt;INDEX(Cat_TratDif,1),_xlfn.XLOOKUP($A69,Proy_Folio,Proy_Participa,"")=""),"A18 Se declaró un tratamiento diferenciado sin definir si el proyecto participa en la comparación general (Ap. 1.2)",""))</f>
        <v/>
      </c>
      <c r="AC69" s="25" t="str">
        <f t="shared" ref="AC69:AC103" si="76">IF($A69="","",_xlfn.TEXTJOIN("  |  ",TRUE,$K69:$AB69))</f>
        <v/>
      </c>
      <c r="AD69" s="24" t="str" cm="1">
        <f t="array" ref="AD69">IF($A69="","",SUMPRODUCT(--($K69:$AB69&lt;&gt;"")))</f>
        <v/>
      </c>
    </row>
    <row r="70" spans="1:30" ht="31.95" customHeight="1" x14ac:dyDescent="0.3">
      <c r="A70" s="38" t="str">
        <f>IF('01_Proyectos'!A70="","",'01_Proyectos'!A70)</f>
        <v/>
      </c>
      <c r="B70" s="38" t="str">
        <f t="shared" si="51"/>
        <v/>
      </c>
      <c r="C70" s="34" t="str">
        <f t="shared" si="52"/>
        <v/>
      </c>
      <c r="D70" s="34" t="str">
        <f t="shared" si="53"/>
        <v/>
      </c>
      <c r="E70" s="34" t="str">
        <f t="shared" si="54"/>
        <v/>
      </c>
      <c r="F70" s="34" t="str">
        <f t="shared" si="55"/>
        <v/>
      </c>
      <c r="G70" s="34" t="str">
        <f t="shared" si="56"/>
        <v/>
      </c>
      <c r="H70" s="34" t="str">
        <f t="shared" si="57"/>
        <v/>
      </c>
      <c r="I70" s="34" t="str">
        <f t="shared" si="58"/>
        <v/>
      </c>
      <c r="J70" s="34" t="str">
        <f t="shared" si="59"/>
        <v/>
      </c>
      <c r="K70" s="38" t="str">
        <f t="shared" si="60"/>
        <v/>
      </c>
      <c r="L70" s="38" t="str">
        <f t="shared" si="61"/>
        <v/>
      </c>
      <c r="M70" s="38" t="str">
        <f t="shared" si="62"/>
        <v/>
      </c>
      <c r="N70" s="38" t="str">
        <f t="shared" si="63"/>
        <v/>
      </c>
      <c r="O70" s="38" t="str">
        <f t="shared" si="64"/>
        <v/>
      </c>
      <c r="P70" s="38" t="str">
        <f t="shared" si="65"/>
        <v/>
      </c>
      <c r="Q70" s="38" t="str">
        <f t="shared" si="66"/>
        <v/>
      </c>
      <c r="R70" s="38" t="str">
        <f t="shared" si="67"/>
        <v/>
      </c>
      <c r="S70" s="38" t="str">
        <f t="shared" si="68"/>
        <v/>
      </c>
      <c r="T70" s="38" t="str">
        <f t="shared" si="69"/>
        <v/>
      </c>
      <c r="U70" s="38" t="str">
        <f t="shared" si="70"/>
        <v/>
      </c>
      <c r="V70" s="38" t="str">
        <f t="shared" si="71"/>
        <v/>
      </c>
      <c r="W70" s="38" t="str">
        <f t="shared" si="72"/>
        <v/>
      </c>
      <c r="X70" s="38" t="str">
        <f t="shared" si="73"/>
        <v/>
      </c>
      <c r="Y70" s="13" t="str">
        <f t="shared" si="74"/>
        <v/>
      </c>
      <c r="Z70" s="13" t="str">
        <f t="shared" si="75"/>
        <v/>
      </c>
      <c r="AA70" s="13" t="str">
        <f>IF($A70="","",IF(AND('03_Necesidad'!$I70&lt;&gt;"",'03_Necesidad'!$I70='04_Impacto'!$J70,'03_Necesidad'!$K70='04_Impacto'!$L70),"A17 La fuente y la justificación son idénticas en Necesidad e Impacto: verifique que no se use el mismo elemento para elevar dos criterios (Ap. 6.3)",""))</f>
        <v/>
      </c>
      <c r="AB70" s="25" t="str" cm="1">
        <f t="array" ref="AB70">IF($A70="","",IF(AND(_xlfn.XLOOKUP($A70,Proy_Folio,Proy_TratDif,"")&lt;&gt;INDEX(Cat_TratDif,1),_xlfn.XLOOKUP($A70,Proy_Folio,Proy_Participa,"")=""),"A18 Se declaró un tratamiento diferenciado sin definir si el proyecto participa en la comparación general (Ap. 1.2)",""))</f>
        <v/>
      </c>
      <c r="AC70" s="25" t="str">
        <f t="shared" si="76"/>
        <v/>
      </c>
      <c r="AD70" s="24" t="str" cm="1">
        <f t="array" ref="AD70">IF($A70="","",SUMPRODUCT(--($K70:$AB70&lt;&gt;"")))</f>
        <v/>
      </c>
    </row>
    <row r="71" spans="1:30" ht="31.95" customHeight="1" x14ac:dyDescent="0.3">
      <c r="A71" s="38" t="str">
        <f>IF('01_Proyectos'!A71="","",'01_Proyectos'!A71)</f>
        <v/>
      </c>
      <c r="B71" s="38" t="str">
        <f t="shared" si="51"/>
        <v/>
      </c>
      <c r="C71" s="34" t="str">
        <f t="shared" si="52"/>
        <v/>
      </c>
      <c r="D71" s="34" t="str">
        <f t="shared" si="53"/>
        <v/>
      </c>
      <c r="E71" s="34" t="str">
        <f t="shared" si="54"/>
        <v/>
      </c>
      <c r="F71" s="34" t="str">
        <f t="shared" si="55"/>
        <v/>
      </c>
      <c r="G71" s="34" t="str">
        <f t="shared" si="56"/>
        <v/>
      </c>
      <c r="H71" s="34" t="str">
        <f t="shared" si="57"/>
        <v/>
      </c>
      <c r="I71" s="34" t="str">
        <f t="shared" si="58"/>
        <v/>
      </c>
      <c r="J71" s="34" t="str">
        <f t="shared" si="59"/>
        <v/>
      </c>
      <c r="K71" s="38" t="str">
        <f t="shared" si="60"/>
        <v/>
      </c>
      <c r="L71" s="38" t="str">
        <f t="shared" si="61"/>
        <v/>
      </c>
      <c r="M71" s="38" t="str">
        <f t="shared" si="62"/>
        <v/>
      </c>
      <c r="N71" s="38" t="str">
        <f t="shared" si="63"/>
        <v/>
      </c>
      <c r="O71" s="38" t="str">
        <f t="shared" si="64"/>
        <v/>
      </c>
      <c r="P71" s="38" t="str">
        <f t="shared" si="65"/>
        <v/>
      </c>
      <c r="Q71" s="38" t="str">
        <f t="shared" si="66"/>
        <v/>
      </c>
      <c r="R71" s="38" t="str">
        <f t="shared" si="67"/>
        <v/>
      </c>
      <c r="S71" s="38" t="str">
        <f t="shared" si="68"/>
        <v/>
      </c>
      <c r="T71" s="38" t="str">
        <f t="shared" si="69"/>
        <v/>
      </c>
      <c r="U71" s="38" t="str">
        <f t="shared" si="70"/>
        <v/>
      </c>
      <c r="V71" s="38" t="str">
        <f t="shared" si="71"/>
        <v/>
      </c>
      <c r="W71" s="38" t="str">
        <f t="shared" si="72"/>
        <v/>
      </c>
      <c r="X71" s="38" t="str">
        <f t="shared" si="73"/>
        <v/>
      </c>
      <c r="Y71" s="13" t="str">
        <f t="shared" si="74"/>
        <v/>
      </c>
      <c r="Z71" s="13" t="str">
        <f t="shared" si="75"/>
        <v/>
      </c>
      <c r="AA71" s="13" t="str">
        <f>IF($A71="","",IF(AND('03_Necesidad'!$I71&lt;&gt;"",'03_Necesidad'!$I71='04_Impacto'!$J71,'03_Necesidad'!$K71='04_Impacto'!$L71),"A17 La fuente y la justificación son idénticas en Necesidad e Impacto: verifique que no se use el mismo elemento para elevar dos criterios (Ap. 6.3)",""))</f>
        <v/>
      </c>
      <c r="AB71" s="25" t="str" cm="1">
        <f t="array" ref="AB71">IF($A71="","",IF(AND(_xlfn.XLOOKUP($A71,Proy_Folio,Proy_TratDif,"")&lt;&gt;INDEX(Cat_TratDif,1),_xlfn.XLOOKUP($A71,Proy_Folio,Proy_Participa,"")=""),"A18 Se declaró un tratamiento diferenciado sin definir si el proyecto participa en la comparación general (Ap. 1.2)",""))</f>
        <v/>
      </c>
      <c r="AC71" s="25" t="str">
        <f t="shared" si="76"/>
        <v/>
      </c>
      <c r="AD71" s="24" t="str" cm="1">
        <f t="array" ref="AD71">IF($A71="","",SUMPRODUCT(--($K71:$AB71&lt;&gt;"")))</f>
        <v/>
      </c>
    </row>
    <row r="72" spans="1:30" ht="31.95" customHeight="1" x14ac:dyDescent="0.3">
      <c r="A72" s="38" t="str">
        <f>IF('01_Proyectos'!A72="","",'01_Proyectos'!A72)</f>
        <v/>
      </c>
      <c r="B72" s="38" t="str">
        <f t="shared" si="51"/>
        <v/>
      </c>
      <c r="C72" s="34" t="str">
        <f t="shared" si="52"/>
        <v/>
      </c>
      <c r="D72" s="34" t="str">
        <f t="shared" si="53"/>
        <v/>
      </c>
      <c r="E72" s="34" t="str">
        <f t="shared" si="54"/>
        <v/>
      </c>
      <c r="F72" s="34" t="str">
        <f t="shared" si="55"/>
        <v/>
      </c>
      <c r="G72" s="34" t="str">
        <f t="shared" si="56"/>
        <v/>
      </c>
      <c r="H72" s="34" t="str">
        <f t="shared" si="57"/>
        <v/>
      </c>
      <c r="I72" s="34" t="str">
        <f t="shared" si="58"/>
        <v/>
      </c>
      <c r="J72" s="34" t="str">
        <f t="shared" si="59"/>
        <v/>
      </c>
      <c r="K72" s="38" t="str">
        <f t="shared" si="60"/>
        <v/>
      </c>
      <c r="L72" s="38" t="str">
        <f t="shared" si="61"/>
        <v/>
      </c>
      <c r="M72" s="38" t="str">
        <f t="shared" si="62"/>
        <v/>
      </c>
      <c r="N72" s="38" t="str">
        <f t="shared" si="63"/>
        <v/>
      </c>
      <c r="O72" s="38" t="str">
        <f t="shared" si="64"/>
        <v/>
      </c>
      <c r="P72" s="38" t="str">
        <f t="shared" si="65"/>
        <v/>
      </c>
      <c r="Q72" s="38" t="str">
        <f t="shared" si="66"/>
        <v/>
      </c>
      <c r="R72" s="38" t="str">
        <f t="shared" si="67"/>
        <v/>
      </c>
      <c r="S72" s="38" t="str">
        <f t="shared" si="68"/>
        <v/>
      </c>
      <c r="T72" s="38" t="str">
        <f t="shared" si="69"/>
        <v/>
      </c>
      <c r="U72" s="38" t="str">
        <f t="shared" si="70"/>
        <v/>
      </c>
      <c r="V72" s="38" t="str">
        <f t="shared" si="71"/>
        <v/>
      </c>
      <c r="W72" s="38" t="str">
        <f t="shared" si="72"/>
        <v/>
      </c>
      <c r="X72" s="38" t="str">
        <f t="shared" si="73"/>
        <v/>
      </c>
      <c r="Y72" s="13" t="str">
        <f t="shared" si="74"/>
        <v/>
      </c>
      <c r="Z72" s="13" t="str">
        <f t="shared" si="75"/>
        <v/>
      </c>
      <c r="AA72" s="13" t="str">
        <f>IF($A72="","",IF(AND('03_Necesidad'!$I72&lt;&gt;"",'03_Necesidad'!$I72='04_Impacto'!$J72,'03_Necesidad'!$K72='04_Impacto'!$L72),"A17 La fuente y la justificación son idénticas en Necesidad e Impacto: verifique que no se use el mismo elemento para elevar dos criterios (Ap. 6.3)",""))</f>
        <v/>
      </c>
      <c r="AB72" s="25" t="str" cm="1">
        <f t="array" ref="AB72">IF($A72="","",IF(AND(_xlfn.XLOOKUP($A72,Proy_Folio,Proy_TratDif,"")&lt;&gt;INDEX(Cat_TratDif,1),_xlfn.XLOOKUP($A72,Proy_Folio,Proy_Participa,"")=""),"A18 Se declaró un tratamiento diferenciado sin definir si el proyecto participa en la comparación general (Ap. 1.2)",""))</f>
        <v/>
      </c>
      <c r="AC72" s="25" t="str">
        <f t="shared" si="76"/>
        <v/>
      </c>
      <c r="AD72" s="24" t="str" cm="1">
        <f t="array" ref="AD72">IF($A72="","",SUMPRODUCT(--($K72:$AB72&lt;&gt;"")))</f>
        <v/>
      </c>
    </row>
    <row r="73" spans="1:30" ht="31.95" customHeight="1" x14ac:dyDescent="0.3">
      <c r="A73" s="38" t="str">
        <f>IF('01_Proyectos'!A73="","",'01_Proyectos'!A73)</f>
        <v/>
      </c>
      <c r="B73" s="38" t="str">
        <f t="shared" si="51"/>
        <v/>
      </c>
      <c r="C73" s="34" t="str">
        <f t="shared" si="52"/>
        <v/>
      </c>
      <c r="D73" s="34" t="str">
        <f t="shared" si="53"/>
        <v/>
      </c>
      <c r="E73" s="34" t="str">
        <f t="shared" si="54"/>
        <v/>
      </c>
      <c r="F73" s="34" t="str">
        <f t="shared" si="55"/>
        <v/>
      </c>
      <c r="G73" s="34" t="str">
        <f t="shared" si="56"/>
        <v/>
      </c>
      <c r="H73" s="34" t="str">
        <f t="shared" si="57"/>
        <v/>
      </c>
      <c r="I73" s="34" t="str">
        <f t="shared" si="58"/>
        <v/>
      </c>
      <c r="J73" s="34" t="str">
        <f t="shared" si="59"/>
        <v/>
      </c>
      <c r="K73" s="38" t="str">
        <f t="shared" si="60"/>
        <v/>
      </c>
      <c r="L73" s="38" t="str">
        <f t="shared" si="61"/>
        <v/>
      </c>
      <c r="M73" s="38" t="str">
        <f t="shared" si="62"/>
        <v/>
      </c>
      <c r="N73" s="38" t="str">
        <f t="shared" si="63"/>
        <v/>
      </c>
      <c r="O73" s="38" t="str">
        <f t="shared" si="64"/>
        <v/>
      </c>
      <c r="P73" s="38" t="str">
        <f t="shared" si="65"/>
        <v/>
      </c>
      <c r="Q73" s="38" t="str">
        <f t="shared" si="66"/>
        <v/>
      </c>
      <c r="R73" s="38" t="str">
        <f t="shared" si="67"/>
        <v/>
      </c>
      <c r="S73" s="38" t="str">
        <f t="shared" si="68"/>
        <v/>
      </c>
      <c r="T73" s="38" t="str">
        <f t="shared" si="69"/>
        <v/>
      </c>
      <c r="U73" s="38" t="str">
        <f t="shared" si="70"/>
        <v/>
      </c>
      <c r="V73" s="38" t="str">
        <f t="shared" si="71"/>
        <v/>
      </c>
      <c r="W73" s="38" t="str">
        <f t="shared" si="72"/>
        <v/>
      </c>
      <c r="X73" s="38" t="str">
        <f t="shared" si="73"/>
        <v/>
      </c>
      <c r="Y73" s="13" t="str">
        <f t="shared" si="74"/>
        <v/>
      </c>
      <c r="Z73" s="13" t="str">
        <f t="shared" si="75"/>
        <v/>
      </c>
      <c r="AA73" s="13" t="str">
        <f>IF($A73="","",IF(AND('03_Necesidad'!$I73&lt;&gt;"",'03_Necesidad'!$I73='04_Impacto'!$J73,'03_Necesidad'!$K73='04_Impacto'!$L73),"A17 La fuente y la justificación son idénticas en Necesidad e Impacto: verifique que no se use el mismo elemento para elevar dos criterios (Ap. 6.3)",""))</f>
        <v/>
      </c>
      <c r="AB73" s="25" t="str" cm="1">
        <f t="array" ref="AB73">IF($A73="","",IF(AND(_xlfn.XLOOKUP($A73,Proy_Folio,Proy_TratDif,"")&lt;&gt;INDEX(Cat_TratDif,1),_xlfn.XLOOKUP($A73,Proy_Folio,Proy_Participa,"")=""),"A18 Se declaró un tratamiento diferenciado sin definir si el proyecto participa en la comparación general (Ap. 1.2)",""))</f>
        <v/>
      </c>
      <c r="AC73" s="25" t="str">
        <f t="shared" si="76"/>
        <v/>
      </c>
      <c r="AD73" s="24" t="str" cm="1">
        <f t="array" ref="AD73">IF($A73="","",SUMPRODUCT(--($K73:$AB73&lt;&gt;"")))</f>
        <v/>
      </c>
    </row>
    <row r="74" spans="1:30" ht="31.95" customHeight="1" x14ac:dyDescent="0.3">
      <c r="A74" s="38" t="str">
        <f>IF('01_Proyectos'!A74="","",'01_Proyectos'!A74)</f>
        <v/>
      </c>
      <c r="B74" s="38" t="str">
        <f t="shared" si="51"/>
        <v/>
      </c>
      <c r="C74" s="34" t="str">
        <f t="shared" si="52"/>
        <v/>
      </c>
      <c r="D74" s="34" t="str">
        <f t="shared" si="53"/>
        <v/>
      </c>
      <c r="E74" s="34" t="str">
        <f t="shared" si="54"/>
        <v/>
      </c>
      <c r="F74" s="34" t="str">
        <f t="shared" si="55"/>
        <v/>
      </c>
      <c r="G74" s="34" t="str">
        <f t="shared" si="56"/>
        <v/>
      </c>
      <c r="H74" s="34" t="str">
        <f t="shared" si="57"/>
        <v/>
      </c>
      <c r="I74" s="34" t="str">
        <f t="shared" si="58"/>
        <v/>
      </c>
      <c r="J74" s="34" t="str">
        <f t="shared" si="59"/>
        <v/>
      </c>
      <c r="K74" s="38" t="str">
        <f t="shared" si="60"/>
        <v/>
      </c>
      <c r="L74" s="38" t="str">
        <f t="shared" si="61"/>
        <v/>
      </c>
      <c r="M74" s="38" t="str">
        <f t="shared" si="62"/>
        <v/>
      </c>
      <c r="N74" s="38" t="str">
        <f t="shared" si="63"/>
        <v/>
      </c>
      <c r="O74" s="38" t="str">
        <f t="shared" si="64"/>
        <v/>
      </c>
      <c r="P74" s="38" t="str">
        <f t="shared" si="65"/>
        <v/>
      </c>
      <c r="Q74" s="38" t="str">
        <f t="shared" si="66"/>
        <v/>
      </c>
      <c r="R74" s="38" t="str">
        <f t="shared" si="67"/>
        <v/>
      </c>
      <c r="S74" s="38" t="str">
        <f t="shared" si="68"/>
        <v/>
      </c>
      <c r="T74" s="38" t="str">
        <f t="shared" si="69"/>
        <v/>
      </c>
      <c r="U74" s="38" t="str">
        <f t="shared" si="70"/>
        <v/>
      </c>
      <c r="V74" s="38" t="str">
        <f t="shared" si="71"/>
        <v/>
      </c>
      <c r="W74" s="38" t="str">
        <f t="shared" si="72"/>
        <v/>
      </c>
      <c r="X74" s="38" t="str">
        <f t="shared" si="73"/>
        <v/>
      </c>
      <c r="Y74" s="13" t="str">
        <f t="shared" si="74"/>
        <v/>
      </c>
      <c r="Z74" s="13" t="str">
        <f t="shared" si="75"/>
        <v/>
      </c>
      <c r="AA74" s="13" t="str">
        <f>IF($A74="","",IF(AND('03_Necesidad'!$I74&lt;&gt;"",'03_Necesidad'!$I74='04_Impacto'!$J74,'03_Necesidad'!$K74='04_Impacto'!$L74),"A17 La fuente y la justificación son idénticas en Necesidad e Impacto: verifique que no se use el mismo elemento para elevar dos criterios (Ap. 6.3)",""))</f>
        <v/>
      </c>
      <c r="AB74" s="25" t="str" cm="1">
        <f t="array" ref="AB74">IF($A74="","",IF(AND(_xlfn.XLOOKUP($A74,Proy_Folio,Proy_TratDif,"")&lt;&gt;INDEX(Cat_TratDif,1),_xlfn.XLOOKUP($A74,Proy_Folio,Proy_Participa,"")=""),"A18 Se declaró un tratamiento diferenciado sin definir si el proyecto participa en la comparación general (Ap. 1.2)",""))</f>
        <v/>
      </c>
      <c r="AC74" s="25" t="str">
        <f t="shared" si="76"/>
        <v/>
      </c>
      <c r="AD74" s="24" t="str" cm="1">
        <f t="array" ref="AD74">IF($A74="","",SUMPRODUCT(--($K74:$AB74&lt;&gt;"")))</f>
        <v/>
      </c>
    </row>
    <row r="75" spans="1:30" ht="31.95" customHeight="1" x14ac:dyDescent="0.3">
      <c r="A75" s="38" t="str">
        <f>IF('01_Proyectos'!A75="","",'01_Proyectos'!A75)</f>
        <v/>
      </c>
      <c r="B75" s="38" t="str">
        <f t="shared" si="51"/>
        <v/>
      </c>
      <c r="C75" s="34" t="str">
        <f t="shared" si="52"/>
        <v/>
      </c>
      <c r="D75" s="34" t="str">
        <f t="shared" si="53"/>
        <v/>
      </c>
      <c r="E75" s="34" t="str">
        <f t="shared" si="54"/>
        <v/>
      </c>
      <c r="F75" s="34" t="str">
        <f t="shared" si="55"/>
        <v/>
      </c>
      <c r="G75" s="34" t="str">
        <f t="shared" si="56"/>
        <v/>
      </c>
      <c r="H75" s="34" t="str">
        <f t="shared" si="57"/>
        <v/>
      </c>
      <c r="I75" s="34" t="str">
        <f t="shared" si="58"/>
        <v/>
      </c>
      <c r="J75" s="34" t="str">
        <f t="shared" si="59"/>
        <v/>
      </c>
      <c r="K75" s="38" t="str">
        <f t="shared" si="60"/>
        <v/>
      </c>
      <c r="L75" s="38" t="str">
        <f t="shared" si="61"/>
        <v/>
      </c>
      <c r="M75" s="38" t="str">
        <f t="shared" si="62"/>
        <v/>
      </c>
      <c r="N75" s="38" t="str">
        <f t="shared" si="63"/>
        <v/>
      </c>
      <c r="O75" s="38" t="str">
        <f t="shared" si="64"/>
        <v/>
      </c>
      <c r="P75" s="38" t="str">
        <f t="shared" si="65"/>
        <v/>
      </c>
      <c r="Q75" s="38" t="str">
        <f t="shared" si="66"/>
        <v/>
      </c>
      <c r="R75" s="38" t="str">
        <f t="shared" si="67"/>
        <v/>
      </c>
      <c r="S75" s="38" t="str">
        <f t="shared" si="68"/>
        <v/>
      </c>
      <c r="T75" s="38" t="str">
        <f t="shared" si="69"/>
        <v/>
      </c>
      <c r="U75" s="38" t="str">
        <f t="shared" si="70"/>
        <v/>
      </c>
      <c r="V75" s="38" t="str">
        <f t="shared" si="71"/>
        <v/>
      </c>
      <c r="W75" s="38" t="str">
        <f t="shared" si="72"/>
        <v/>
      </c>
      <c r="X75" s="38" t="str">
        <f t="shared" si="73"/>
        <v/>
      </c>
      <c r="Y75" s="13" t="str">
        <f t="shared" si="74"/>
        <v/>
      </c>
      <c r="Z75" s="13" t="str">
        <f t="shared" si="75"/>
        <v/>
      </c>
      <c r="AA75" s="13" t="str">
        <f>IF($A75="","",IF(AND('03_Necesidad'!$I75&lt;&gt;"",'03_Necesidad'!$I75='04_Impacto'!$J75,'03_Necesidad'!$K75='04_Impacto'!$L75),"A17 La fuente y la justificación son idénticas en Necesidad e Impacto: verifique que no se use el mismo elemento para elevar dos criterios (Ap. 6.3)",""))</f>
        <v/>
      </c>
      <c r="AB75" s="25" t="str" cm="1">
        <f t="array" ref="AB75">IF($A75="","",IF(AND(_xlfn.XLOOKUP($A75,Proy_Folio,Proy_TratDif,"")&lt;&gt;INDEX(Cat_TratDif,1),_xlfn.XLOOKUP($A75,Proy_Folio,Proy_Participa,"")=""),"A18 Se declaró un tratamiento diferenciado sin definir si el proyecto participa en la comparación general (Ap. 1.2)",""))</f>
        <v/>
      </c>
      <c r="AC75" s="25" t="str">
        <f t="shared" si="76"/>
        <v/>
      </c>
      <c r="AD75" s="24" t="str" cm="1">
        <f t="array" ref="AD75">IF($A75="","",SUMPRODUCT(--($K75:$AB75&lt;&gt;"")))</f>
        <v/>
      </c>
    </row>
    <row r="76" spans="1:30" ht="31.95" customHeight="1" x14ac:dyDescent="0.3">
      <c r="A76" s="38" t="str">
        <f>IF('01_Proyectos'!A76="","",'01_Proyectos'!A76)</f>
        <v/>
      </c>
      <c r="B76" s="38" t="str">
        <f t="shared" si="51"/>
        <v/>
      </c>
      <c r="C76" s="34" t="str">
        <f t="shared" si="52"/>
        <v/>
      </c>
      <c r="D76" s="34" t="str">
        <f t="shared" si="53"/>
        <v/>
      </c>
      <c r="E76" s="34" t="str">
        <f t="shared" si="54"/>
        <v/>
      </c>
      <c r="F76" s="34" t="str">
        <f t="shared" si="55"/>
        <v/>
      </c>
      <c r="G76" s="34" t="str">
        <f t="shared" si="56"/>
        <v/>
      </c>
      <c r="H76" s="34" t="str">
        <f t="shared" si="57"/>
        <v/>
      </c>
      <c r="I76" s="34" t="str">
        <f t="shared" si="58"/>
        <v/>
      </c>
      <c r="J76" s="34" t="str">
        <f t="shared" si="59"/>
        <v/>
      </c>
      <c r="K76" s="38" t="str">
        <f t="shared" si="60"/>
        <v/>
      </c>
      <c r="L76" s="38" t="str">
        <f t="shared" si="61"/>
        <v/>
      </c>
      <c r="M76" s="38" t="str">
        <f t="shared" si="62"/>
        <v/>
      </c>
      <c r="N76" s="38" t="str">
        <f t="shared" si="63"/>
        <v/>
      </c>
      <c r="O76" s="38" t="str">
        <f t="shared" si="64"/>
        <v/>
      </c>
      <c r="P76" s="38" t="str">
        <f t="shared" si="65"/>
        <v/>
      </c>
      <c r="Q76" s="38" t="str">
        <f t="shared" si="66"/>
        <v/>
      </c>
      <c r="R76" s="38" t="str">
        <f t="shared" si="67"/>
        <v/>
      </c>
      <c r="S76" s="38" t="str">
        <f t="shared" si="68"/>
        <v/>
      </c>
      <c r="T76" s="38" t="str">
        <f t="shared" si="69"/>
        <v/>
      </c>
      <c r="U76" s="38" t="str">
        <f t="shared" si="70"/>
        <v/>
      </c>
      <c r="V76" s="38" t="str">
        <f t="shared" si="71"/>
        <v/>
      </c>
      <c r="W76" s="38" t="str">
        <f t="shared" si="72"/>
        <v/>
      </c>
      <c r="X76" s="38" t="str">
        <f t="shared" si="73"/>
        <v/>
      </c>
      <c r="Y76" s="13" t="str">
        <f t="shared" si="74"/>
        <v/>
      </c>
      <c r="Z76" s="13" t="str">
        <f t="shared" si="75"/>
        <v/>
      </c>
      <c r="AA76" s="13" t="str">
        <f>IF($A76="","",IF(AND('03_Necesidad'!$I76&lt;&gt;"",'03_Necesidad'!$I76='04_Impacto'!$J76,'03_Necesidad'!$K76='04_Impacto'!$L76),"A17 La fuente y la justificación son idénticas en Necesidad e Impacto: verifique que no se use el mismo elemento para elevar dos criterios (Ap. 6.3)",""))</f>
        <v/>
      </c>
      <c r="AB76" s="25" t="str" cm="1">
        <f t="array" ref="AB76">IF($A76="","",IF(AND(_xlfn.XLOOKUP($A76,Proy_Folio,Proy_TratDif,"")&lt;&gt;INDEX(Cat_TratDif,1),_xlfn.XLOOKUP($A76,Proy_Folio,Proy_Participa,"")=""),"A18 Se declaró un tratamiento diferenciado sin definir si el proyecto participa en la comparación general (Ap. 1.2)",""))</f>
        <v/>
      </c>
      <c r="AC76" s="25" t="str">
        <f t="shared" si="76"/>
        <v/>
      </c>
      <c r="AD76" s="24" t="str" cm="1">
        <f t="array" ref="AD76">IF($A76="","",SUMPRODUCT(--($K76:$AB76&lt;&gt;"")))</f>
        <v/>
      </c>
    </row>
    <row r="77" spans="1:30" ht="31.95" customHeight="1" x14ac:dyDescent="0.3">
      <c r="A77" s="38" t="str">
        <f>IF('01_Proyectos'!A77="","",'01_Proyectos'!A77)</f>
        <v/>
      </c>
      <c r="B77" s="38" t="str">
        <f t="shared" si="51"/>
        <v/>
      </c>
      <c r="C77" s="34" t="str">
        <f t="shared" si="52"/>
        <v/>
      </c>
      <c r="D77" s="34" t="str">
        <f t="shared" si="53"/>
        <v/>
      </c>
      <c r="E77" s="34" t="str">
        <f t="shared" si="54"/>
        <v/>
      </c>
      <c r="F77" s="34" t="str">
        <f t="shared" si="55"/>
        <v/>
      </c>
      <c r="G77" s="34" t="str">
        <f t="shared" si="56"/>
        <v/>
      </c>
      <c r="H77" s="34" t="str">
        <f t="shared" si="57"/>
        <v/>
      </c>
      <c r="I77" s="34" t="str">
        <f t="shared" si="58"/>
        <v/>
      </c>
      <c r="J77" s="34" t="str">
        <f t="shared" si="59"/>
        <v/>
      </c>
      <c r="K77" s="38" t="str">
        <f t="shared" si="60"/>
        <v/>
      </c>
      <c r="L77" s="38" t="str">
        <f t="shared" si="61"/>
        <v/>
      </c>
      <c r="M77" s="38" t="str">
        <f t="shared" si="62"/>
        <v/>
      </c>
      <c r="N77" s="38" t="str">
        <f t="shared" si="63"/>
        <v/>
      </c>
      <c r="O77" s="38" t="str">
        <f t="shared" si="64"/>
        <v/>
      </c>
      <c r="P77" s="38" t="str">
        <f t="shared" si="65"/>
        <v/>
      </c>
      <c r="Q77" s="38" t="str">
        <f t="shared" si="66"/>
        <v/>
      </c>
      <c r="R77" s="38" t="str">
        <f t="shared" si="67"/>
        <v/>
      </c>
      <c r="S77" s="38" t="str">
        <f t="shared" si="68"/>
        <v/>
      </c>
      <c r="T77" s="38" t="str">
        <f t="shared" si="69"/>
        <v/>
      </c>
      <c r="U77" s="38" t="str">
        <f t="shared" si="70"/>
        <v/>
      </c>
      <c r="V77" s="38" t="str">
        <f t="shared" si="71"/>
        <v/>
      </c>
      <c r="W77" s="38" t="str">
        <f t="shared" si="72"/>
        <v/>
      </c>
      <c r="X77" s="38" t="str">
        <f t="shared" si="73"/>
        <v/>
      </c>
      <c r="Y77" s="13" t="str">
        <f t="shared" si="74"/>
        <v/>
      </c>
      <c r="Z77" s="13" t="str">
        <f t="shared" si="75"/>
        <v/>
      </c>
      <c r="AA77" s="13" t="str">
        <f>IF($A77="","",IF(AND('03_Necesidad'!$I77&lt;&gt;"",'03_Necesidad'!$I77='04_Impacto'!$J77,'03_Necesidad'!$K77='04_Impacto'!$L77),"A17 La fuente y la justificación son idénticas en Necesidad e Impacto: verifique que no se use el mismo elemento para elevar dos criterios (Ap. 6.3)",""))</f>
        <v/>
      </c>
      <c r="AB77" s="25" t="str" cm="1">
        <f t="array" ref="AB77">IF($A77="","",IF(AND(_xlfn.XLOOKUP($A77,Proy_Folio,Proy_TratDif,"")&lt;&gt;INDEX(Cat_TratDif,1),_xlfn.XLOOKUP($A77,Proy_Folio,Proy_Participa,"")=""),"A18 Se declaró un tratamiento diferenciado sin definir si el proyecto participa en la comparación general (Ap. 1.2)",""))</f>
        <v/>
      </c>
      <c r="AC77" s="25" t="str">
        <f t="shared" si="76"/>
        <v/>
      </c>
      <c r="AD77" s="24" t="str" cm="1">
        <f t="array" ref="AD77">IF($A77="","",SUMPRODUCT(--($K77:$AB77&lt;&gt;"")))</f>
        <v/>
      </c>
    </row>
    <row r="78" spans="1:30" ht="31.95" customHeight="1" x14ac:dyDescent="0.3">
      <c r="A78" s="38" t="str">
        <f>IF('01_Proyectos'!A78="","",'01_Proyectos'!A78)</f>
        <v/>
      </c>
      <c r="B78" s="38" t="str">
        <f t="shared" si="51"/>
        <v/>
      </c>
      <c r="C78" s="34" t="str">
        <f t="shared" si="52"/>
        <v/>
      </c>
      <c r="D78" s="34" t="str">
        <f t="shared" si="53"/>
        <v/>
      </c>
      <c r="E78" s="34" t="str">
        <f t="shared" si="54"/>
        <v/>
      </c>
      <c r="F78" s="34" t="str">
        <f t="shared" si="55"/>
        <v/>
      </c>
      <c r="G78" s="34" t="str">
        <f t="shared" si="56"/>
        <v/>
      </c>
      <c r="H78" s="34" t="str">
        <f t="shared" si="57"/>
        <v/>
      </c>
      <c r="I78" s="34" t="str">
        <f t="shared" si="58"/>
        <v/>
      </c>
      <c r="J78" s="34" t="str">
        <f t="shared" si="59"/>
        <v/>
      </c>
      <c r="K78" s="38" t="str">
        <f t="shared" si="60"/>
        <v/>
      </c>
      <c r="L78" s="38" t="str">
        <f t="shared" si="61"/>
        <v/>
      </c>
      <c r="M78" s="38" t="str">
        <f t="shared" si="62"/>
        <v/>
      </c>
      <c r="N78" s="38" t="str">
        <f t="shared" si="63"/>
        <v/>
      </c>
      <c r="O78" s="38" t="str">
        <f t="shared" si="64"/>
        <v/>
      </c>
      <c r="P78" s="38" t="str">
        <f t="shared" si="65"/>
        <v/>
      </c>
      <c r="Q78" s="38" t="str">
        <f t="shared" si="66"/>
        <v/>
      </c>
      <c r="R78" s="38" t="str">
        <f t="shared" si="67"/>
        <v/>
      </c>
      <c r="S78" s="38" t="str">
        <f t="shared" si="68"/>
        <v/>
      </c>
      <c r="T78" s="38" t="str">
        <f t="shared" si="69"/>
        <v/>
      </c>
      <c r="U78" s="38" t="str">
        <f t="shared" si="70"/>
        <v/>
      </c>
      <c r="V78" s="38" t="str">
        <f t="shared" si="71"/>
        <v/>
      </c>
      <c r="W78" s="38" t="str">
        <f t="shared" si="72"/>
        <v/>
      </c>
      <c r="X78" s="38" t="str">
        <f t="shared" si="73"/>
        <v/>
      </c>
      <c r="Y78" s="13" t="str">
        <f t="shared" si="74"/>
        <v/>
      </c>
      <c r="Z78" s="13" t="str">
        <f t="shared" si="75"/>
        <v/>
      </c>
      <c r="AA78" s="13" t="str">
        <f>IF($A78="","",IF(AND('03_Necesidad'!$I78&lt;&gt;"",'03_Necesidad'!$I78='04_Impacto'!$J78,'03_Necesidad'!$K78='04_Impacto'!$L78),"A17 La fuente y la justificación son idénticas en Necesidad e Impacto: verifique que no se use el mismo elemento para elevar dos criterios (Ap. 6.3)",""))</f>
        <v/>
      </c>
      <c r="AB78" s="25" t="str" cm="1">
        <f t="array" ref="AB78">IF($A78="","",IF(AND(_xlfn.XLOOKUP($A78,Proy_Folio,Proy_TratDif,"")&lt;&gt;INDEX(Cat_TratDif,1),_xlfn.XLOOKUP($A78,Proy_Folio,Proy_Participa,"")=""),"A18 Se declaró un tratamiento diferenciado sin definir si el proyecto participa en la comparación general (Ap. 1.2)",""))</f>
        <v/>
      </c>
      <c r="AC78" s="25" t="str">
        <f t="shared" si="76"/>
        <v/>
      </c>
      <c r="AD78" s="24" t="str" cm="1">
        <f t="array" ref="AD78">IF($A78="","",SUMPRODUCT(--($K78:$AB78&lt;&gt;"")))</f>
        <v/>
      </c>
    </row>
    <row r="79" spans="1:30" ht="31.95" customHeight="1" x14ac:dyDescent="0.3">
      <c r="A79" s="38" t="str">
        <f>IF('01_Proyectos'!A79="","",'01_Proyectos'!A79)</f>
        <v/>
      </c>
      <c r="B79" s="38" t="str">
        <f t="shared" si="51"/>
        <v/>
      </c>
      <c r="C79" s="34" t="str">
        <f t="shared" si="52"/>
        <v/>
      </c>
      <c r="D79" s="34" t="str">
        <f t="shared" si="53"/>
        <v/>
      </c>
      <c r="E79" s="34" t="str">
        <f t="shared" si="54"/>
        <v/>
      </c>
      <c r="F79" s="34" t="str">
        <f t="shared" si="55"/>
        <v/>
      </c>
      <c r="G79" s="34" t="str">
        <f t="shared" si="56"/>
        <v/>
      </c>
      <c r="H79" s="34" t="str">
        <f t="shared" si="57"/>
        <v/>
      </c>
      <c r="I79" s="34" t="str">
        <f t="shared" si="58"/>
        <v/>
      </c>
      <c r="J79" s="34" t="str">
        <f t="shared" si="59"/>
        <v/>
      </c>
      <c r="K79" s="38" t="str">
        <f t="shared" si="60"/>
        <v/>
      </c>
      <c r="L79" s="38" t="str">
        <f t="shared" si="61"/>
        <v/>
      </c>
      <c r="M79" s="38" t="str">
        <f t="shared" si="62"/>
        <v/>
      </c>
      <c r="N79" s="38" t="str">
        <f t="shared" si="63"/>
        <v/>
      </c>
      <c r="O79" s="38" t="str">
        <f t="shared" si="64"/>
        <v/>
      </c>
      <c r="P79" s="38" t="str">
        <f t="shared" si="65"/>
        <v/>
      </c>
      <c r="Q79" s="38" t="str">
        <f t="shared" si="66"/>
        <v/>
      </c>
      <c r="R79" s="38" t="str">
        <f t="shared" si="67"/>
        <v/>
      </c>
      <c r="S79" s="38" t="str">
        <f t="shared" si="68"/>
        <v/>
      </c>
      <c r="T79" s="38" t="str">
        <f t="shared" si="69"/>
        <v/>
      </c>
      <c r="U79" s="38" t="str">
        <f t="shared" si="70"/>
        <v/>
      </c>
      <c r="V79" s="38" t="str">
        <f t="shared" si="71"/>
        <v/>
      </c>
      <c r="W79" s="38" t="str">
        <f t="shared" si="72"/>
        <v/>
      </c>
      <c r="X79" s="38" t="str">
        <f t="shared" si="73"/>
        <v/>
      </c>
      <c r="Y79" s="13" t="str">
        <f t="shared" si="74"/>
        <v/>
      </c>
      <c r="Z79" s="13" t="str">
        <f t="shared" si="75"/>
        <v/>
      </c>
      <c r="AA79" s="13" t="str">
        <f>IF($A79="","",IF(AND('03_Necesidad'!$I79&lt;&gt;"",'03_Necesidad'!$I79='04_Impacto'!$J79,'03_Necesidad'!$K79='04_Impacto'!$L79),"A17 La fuente y la justificación son idénticas en Necesidad e Impacto: verifique que no se use el mismo elemento para elevar dos criterios (Ap. 6.3)",""))</f>
        <v/>
      </c>
      <c r="AB79" s="25" t="str" cm="1">
        <f t="array" ref="AB79">IF($A79="","",IF(AND(_xlfn.XLOOKUP($A79,Proy_Folio,Proy_TratDif,"")&lt;&gt;INDEX(Cat_TratDif,1),_xlfn.XLOOKUP($A79,Proy_Folio,Proy_Participa,"")=""),"A18 Se declaró un tratamiento diferenciado sin definir si el proyecto participa en la comparación general (Ap. 1.2)",""))</f>
        <v/>
      </c>
      <c r="AC79" s="25" t="str">
        <f t="shared" si="76"/>
        <v/>
      </c>
      <c r="AD79" s="24" t="str" cm="1">
        <f t="array" ref="AD79">IF($A79="","",SUMPRODUCT(--($K79:$AB79&lt;&gt;"")))</f>
        <v/>
      </c>
    </row>
    <row r="80" spans="1:30" ht="31.95" customHeight="1" x14ac:dyDescent="0.3">
      <c r="A80" s="38" t="str">
        <f>IF('01_Proyectos'!A80="","",'01_Proyectos'!A80)</f>
        <v/>
      </c>
      <c r="B80" s="38" t="str">
        <f t="shared" si="51"/>
        <v/>
      </c>
      <c r="C80" s="34" t="str">
        <f t="shared" si="52"/>
        <v/>
      </c>
      <c r="D80" s="34" t="str">
        <f t="shared" si="53"/>
        <v/>
      </c>
      <c r="E80" s="34" t="str">
        <f t="shared" si="54"/>
        <v/>
      </c>
      <c r="F80" s="34" t="str">
        <f t="shared" si="55"/>
        <v/>
      </c>
      <c r="G80" s="34" t="str">
        <f t="shared" si="56"/>
        <v/>
      </c>
      <c r="H80" s="34" t="str">
        <f t="shared" si="57"/>
        <v/>
      </c>
      <c r="I80" s="34" t="str">
        <f t="shared" si="58"/>
        <v/>
      </c>
      <c r="J80" s="34" t="str">
        <f t="shared" si="59"/>
        <v/>
      </c>
      <c r="K80" s="38" t="str">
        <f t="shared" si="60"/>
        <v/>
      </c>
      <c r="L80" s="38" t="str">
        <f t="shared" si="61"/>
        <v/>
      </c>
      <c r="M80" s="38" t="str">
        <f t="shared" si="62"/>
        <v/>
      </c>
      <c r="N80" s="38" t="str">
        <f t="shared" si="63"/>
        <v/>
      </c>
      <c r="O80" s="38" t="str">
        <f t="shared" si="64"/>
        <v/>
      </c>
      <c r="P80" s="38" t="str">
        <f t="shared" si="65"/>
        <v/>
      </c>
      <c r="Q80" s="38" t="str">
        <f t="shared" si="66"/>
        <v/>
      </c>
      <c r="R80" s="38" t="str">
        <f t="shared" si="67"/>
        <v/>
      </c>
      <c r="S80" s="38" t="str">
        <f t="shared" si="68"/>
        <v/>
      </c>
      <c r="T80" s="38" t="str">
        <f t="shared" si="69"/>
        <v/>
      </c>
      <c r="U80" s="38" t="str">
        <f t="shared" si="70"/>
        <v/>
      </c>
      <c r="V80" s="38" t="str">
        <f t="shared" si="71"/>
        <v/>
      </c>
      <c r="W80" s="38" t="str">
        <f t="shared" si="72"/>
        <v/>
      </c>
      <c r="X80" s="38" t="str">
        <f t="shared" si="73"/>
        <v/>
      </c>
      <c r="Y80" s="13" t="str">
        <f t="shared" si="74"/>
        <v/>
      </c>
      <c r="Z80" s="13" t="str">
        <f t="shared" si="75"/>
        <v/>
      </c>
      <c r="AA80" s="13" t="str">
        <f>IF($A80="","",IF(AND('03_Necesidad'!$I80&lt;&gt;"",'03_Necesidad'!$I80='04_Impacto'!$J80,'03_Necesidad'!$K80='04_Impacto'!$L80),"A17 La fuente y la justificación son idénticas en Necesidad e Impacto: verifique que no se use el mismo elemento para elevar dos criterios (Ap. 6.3)",""))</f>
        <v/>
      </c>
      <c r="AB80" s="25" t="str" cm="1">
        <f t="array" ref="AB80">IF($A80="","",IF(AND(_xlfn.XLOOKUP($A80,Proy_Folio,Proy_TratDif,"")&lt;&gt;INDEX(Cat_TratDif,1),_xlfn.XLOOKUP($A80,Proy_Folio,Proy_Participa,"")=""),"A18 Se declaró un tratamiento diferenciado sin definir si el proyecto participa en la comparación general (Ap. 1.2)",""))</f>
        <v/>
      </c>
      <c r="AC80" s="25" t="str">
        <f t="shared" si="76"/>
        <v/>
      </c>
      <c r="AD80" s="24" t="str" cm="1">
        <f t="array" ref="AD80">IF($A80="","",SUMPRODUCT(--($K80:$AB80&lt;&gt;"")))</f>
        <v/>
      </c>
    </row>
    <row r="81" spans="1:30" ht="31.95" customHeight="1" x14ac:dyDescent="0.3">
      <c r="A81" s="38" t="str">
        <f>IF('01_Proyectos'!A81="","",'01_Proyectos'!A81)</f>
        <v/>
      </c>
      <c r="B81" s="38" t="str">
        <f t="shared" si="51"/>
        <v/>
      </c>
      <c r="C81" s="34" t="str">
        <f t="shared" si="52"/>
        <v/>
      </c>
      <c r="D81" s="34" t="str">
        <f t="shared" si="53"/>
        <v/>
      </c>
      <c r="E81" s="34" t="str">
        <f t="shared" si="54"/>
        <v/>
      </c>
      <c r="F81" s="34" t="str">
        <f t="shared" si="55"/>
        <v/>
      </c>
      <c r="G81" s="34" t="str">
        <f t="shared" si="56"/>
        <v/>
      </c>
      <c r="H81" s="34" t="str">
        <f t="shared" si="57"/>
        <v/>
      </c>
      <c r="I81" s="34" t="str">
        <f t="shared" si="58"/>
        <v/>
      </c>
      <c r="J81" s="34" t="str">
        <f t="shared" si="59"/>
        <v/>
      </c>
      <c r="K81" s="38" t="str">
        <f t="shared" si="60"/>
        <v/>
      </c>
      <c r="L81" s="38" t="str">
        <f t="shared" si="61"/>
        <v/>
      </c>
      <c r="M81" s="38" t="str">
        <f t="shared" si="62"/>
        <v/>
      </c>
      <c r="N81" s="38" t="str">
        <f t="shared" si="63"/>
        <v/>
      </c>
      <c r="O81" s="38" t="str">
        <f t="shared" si="64"/>
        <v/>
      </c>
      <c r="P81" s="38" t="str">
        <f t="shared" si="65"/>
        <v/>
      </c>
      <c r="Q81" s="38" t="str">
        <f t="shared" si="66"/>
        <v/>
      </c>
      <c r="R81" s="38" t="str">
        <f t="shared" si="67"/>
        <v/>
      </c>
      <c r="S81" s="38" t="str">
        <f t="shared" si="68"/>
        <v/>
      </c>
      <c r="T81" s="38" t="str">
        <f t="shared" si="69"/>
        <v/>
      </c>
      <c r="U81" s="38" t="str">
        <f t="shared" si="70"/>
        <v/>
      </c>
      <c r="V81" s="38" t="str">
        <f t="shared" si="71"/>
        <v/>
      </c>
      <c r="W81" s="38" t="str">
        <f t="shared" si="72"/>
        <v/>
      </c>
      <c r="X81" s="38" t="str">
        <f t="shared" si="73"/>
        <v/>
      </c>
      <c r="Y81" s="13" t="str">
        <f t="shared" si="74"/>
        <v/>
      </c>
      <c r="Z81" s="13" t="str">
        <f t="shared" si="75"/>
        <v/>
      </c>
      <c r="AA81" s="13" t="str">
        <f>IF($A81="","",IF(AND('03_Necesidad'!$I81&lt;&gt;"",'03_Necesidad'!$I81='04_Impacto'!$J81,'03_Necesidad'!$K81='04_Impacto'!$L81),"A17 La fuente y la justificación son idénticas en Necesidad e Impacto: verifique que no se use el mismo elemento para elevar dos criterios (Ap. 6.3)",""))</f>
        <v/>
      </c>
      <c r="AB81" s="25" t="str" cm="1">
        <f t="array" ref="AB81">IF($A81="","",IF(AND(_xlfn.XLOOKUP($A81,Proy_Folio,Proy_TratDif,"")&lt;&gt;INDEX(Cat_TratDif,1),_xlfn.XLOOKUP($A81,Proy_Folio,Proy_Participa,"")=""),"A18 Se declaró un tratamiento diferenciado sin definir si el proyecto participa en la comparación general (Ap. 1.2)",""))</f>
        <v/>
      </c>
      <c r="AC81" s="25" t="str">
        <f t="shared" si="76"/>
        <v/>
      </c>
      <c r="AD81" s="24" t="str" cm="1">
        <f t="array" ref="AD81">IF($A81="","",SUMPRODUCT(--($K81:$AB81&lt;&gt;"")))</f>
        <v/>
      </c>
    </row>
    <row r="82" spans="1:30" ht="31.95" customHeight="1" x14ac:dyDescent="0.3">
      <c r="A82" s="38" t="str">
        <f>IF('01_Proyectos'!A82="","",'01_Proyectos'!A82)</f>
        <v/>
      </c>
      <c r="B82" s="38" t="str">
        <f t="shared" si="51"/>
        <v/>
      </c>
      <c r="C82" s="34" t="str">
        <f t="shared" si="52"/>
        <v/>
      </c>
      <c r="D82" s="34" t="str">
        <f t="shared" si="53"/>
        <v/>
      </c>
      <c r="E82" s="34" t="str">
        <f t="shared" si="54"/>
        <v/>
      </c>
      <c r="F82" s="34" t="str">
        <f t="shared" si="55"/>
        <v/>
      </c>
      <c r="G82" s="34" t="str">
        <f t="shared" si="56"/>
        <v/>
      </c>
      <c r="H82" s="34" t="str">
        <f t="shared" si="57"/>
        <v/>
      </c>
      <c r="I82" s="34" t="str">
        <f t="shared" si="58"/>
        <v/>
      </c>
      <c r="J82" s="34" t="str">
        <f t="shared" si="59"/>
        <v/>
      </c>
      <c r="K82" s="38" t="str">
        <f t="shared" si="60"/>
        <v/>
      </c>
      <c r="L82" s="38" t="str">
        <f t="shared" si="61"/>
        <v/>
      </c>
      <c r="M82" s="38" t="str">
        <f t="shared" si="62"/>
        <v/>
      </c>
      <c r="N82" s="38" t="str">
        <f t="shared" si="63"/>
        <v/>
      </c>
      <c r="O82" s="38" t="str">
        <f t="shared" si="64"/>
        <v/>
      </c>
      <c r="P82" s="38" t="str">
        <f t="shared" si="65"/>
        <v/>
      </c>
      <c r="Q82" s="38" t="str">
        <f t="shared" si="66"/>
        <v/>
      </c>
      <c r="R82" s="38" t="str">
        <f t="shared" si="67"/>
        <v/>
      </c>
      <c r="S82" s="38" t="str">
        <f t="shared" si="68"/>
        <v/>
      </c>
      <c r="T82" s="38" t="str">
        <f t="shared" si="69"/>
        <v/>
      </c>
      <c r="U82" s="38" t="str">
        <f t="shared" si="70"/>
        <v/>
      </c>
      <c r="V82" s="38" t="str">
        <f t="shared" si="71"/>
        <v/>
      </c>
      <c r="W82" s="38" t="str">
        <f t="shared" si="72"/>
        <v/>
      </c>
      <c r="X82" s="38" t="str">
        <f t="shared" si="73"/>
        <v/>
      </c>
      <c r="Y82" s="13" t="str">
        <f t="shared" si="74"/>
        <v/>
      </c>
      <c r="Z82" s="13" t="str">
        <f t="shared" si="75"/>
        <v/>
      </c>
      <c r="AA82" s="13" t="str">
        <f>IF($A82="","",IF(AND('03_Necesidad'!$I82&lt;&gt;"",'03_Necesidad'!$I82='04_Impacto'!$J82,'03_Necesidad'!$K82='04_Impacto'!$L82),"A17 La fuente y la justificación son idénticas en Necesidad e Impacto: verifique que no se use el mismo elemento para elevar dos criterios (Ap. 6.3)",""))</f>
        <v/>
      </c>
      <c r="AB82" s="25" t="str" cm="1">
        <f t="array" ref="AB82">IF($A82="","",IF(AND(_xlfn.XLOOKUP($A82,Proy_Folio,Proy_TratDif,"")&lt;&gt;INDEX(Cat_TratDif,1),_xlfn.XLOOKUP($A82,Proy_Folio,Proy_Participa,"")=""),"A18 Se declaró un tratamiento diferenciado sin definir si el proyecto participa en la comparación general (Ap. 1.2)",""))</f>
        <v/>
      </c>
      <c r="AC82" s="25" t="str">
        <f t="shared" si="76"/>
        <v/>
      </c>
      <c r="AD82" s="24" t="str" cm="1">
        <f t="array" ref="AD82">IF($A82="","",SUMPRODUCT(--($K82:$AB82&lt;&gt;"")))</f>
        <v/>
      </c>
    </row>
    <row r="83" spans="1:30" ht="31.95" customHeight="1" x14ac:dyDescent="0.3">
      <c r="A83" s="38" t="str">
        <f>IF('01_Proyectos'!A83="","",'01_Proyectos'!A83)</f>
        <v/>
      </c>
      <c r="B83" s="38" t="str">
        <f t="shared" si="51"/>
        <v/>
      </c>
      <c r="C83" s="34" t="str">
        <f t="shared" si="52"/>
        <v/>
      </c>
      <c r="D83" s="34" t="str">
        <f t="shared" si="53"/>
        <v/>
      </c>
      <c r="E83" s="34" t="str">
        <f t="shared" si="54"/>
        <v/>
      </c>
      <c r="F83" s="34" t="str">
        <f t="shared" si="55"/>
        <v/>
      </c>
      <c r="G83" s="34" t="str">
        <f t="shared" si="56"/>
        <v/>
      </c>
      <c r="H83" s="34" t="str">
        <f t="shared" si="57"/>
        <v/>
      </c>
      <c r="I83" s="34" t="str">
        <f t="shared" si="58"/>
        <v/>
      </c>
      <c r="J83" s="34" t="str">
        <f t="shared" si="59"/>
        <v/>
      </c>
      <c r="K83" s="38" t="str">
        <f t="shared" si="60"/>
        <v/>
      </c>
      <c r="L83" s="38" t="str">
        <f t="shared" si="61"/>
        <v/>
      </c>
      <c r="M83" s="38" t="str">
        <f t="shared" si="62"/>
        <v/>
      </c>
      <c r="N83" s="38" t="str">
        <f t="shared" si="63"/>
        <v/>
      </c>
      <c r="O83" s="38" t="str">
        <f t="shared" si="64"/>
        <v/>
      </c>
      <c r="P83" s="38" t="str">
        <f t="shared" si="65"/>
        <v/>
      </c>
      <c r="Q83" s="38" t="str">
        <f t="shared" si="66"/>
        <v/>
      </c>
      <c r="R83" s="38" t="str">
        <f t="shared" si="67"/>
        <v/>
      </c>
      <c r="S83" s="38" t="str">
        <f t="shared" si="68"/>
        <v/>
      </c>
      <c r="T83" s="38" t="str">
        <f t="shared" si="69"/>
        <v/>
      </c>
      <c r="U83" s="38" t="str">
        <f t="shared" si="70"/>
        <v/>
      </c>
      <c r="V83" s="38" t="str">
        <f t="shared" si="71"/>
        <v/>
      </c>
      <c r="W83" s="38" t="str">
        <f t="shared" si="72"/>
        <v/>
      </c>
      <c r="X83" s="38" t="str">
        <f t="shared" si="73"/>
        <v/>
      </c>
      <c r="Y83" s="13" t="str">
        <f t="shared" si="74"/>
        <v/>
      </c>
      <c r="Z83" s="13" t="str">
        <f t="shared" si="75"/>
        <v/>
      </c>
      <c r="AA83" s="13" t="str">
        <f>IF($A83="","",IF(AND('03_Necesidad'!$I83&lt;&gt;"",'03_Necesidad'!$I83='04_Impacto'!$J83,'03_Necesidad'!$K83='04_Impacto'!$L83),"A17 La fuente y la justificación son idénticas en Necesidad e Impacto: verifique que no se use el mismo elemento para elevar dos criterios (Ap. 6.3)",""))</f>
        <v/>
      </c>
      <c r="AB83" s="25" t="str" cm="1">
        <f t="array" ref="AB83">IF($A83="","",IF(AND(_xlfn.XLOOKUP($A83,Proy_Folio,Proy_TratDif,"")&lt;&gt;INDEX(Cat_TratDif,1),_xlfn.XLOOKUP($A83,Proy_Folio,Proy_Participa,"")=""),"A18 Se declaró un tratamiento diferenciado sin definir si el proyecto participa en la comparación general (Ap. 1.2)",""))</f>
        <v/>
      </c>
      <c r="AC83" s="25" t="str">
        <f t="shared" si="76"/>
        <v/>
      </c>
      <c r="AD83" s="24" t="str" cm="1">
        <f t="array" ref="AD83">IF($A83="","",SUMPRODUCT(--($K83:$AB83&lt;&gt;"")))</f>
        <v/>
      </c>
    </row>
    <row r="84" spans="1:30" ht="31.95" customHeight="1" x14ac:dyDescent="0.3">
      <c r="A84" s="38" t="str">
        <f>IF('01_Proyectos'!A84="","",'01_Proyectos'!A84)</f>
        <v/>
      </c>
      <c r="B84" s="38" t="str">
        <f t="shared" si="51"/>
        <v/>
      </c>
      <c r="C84" s="34" t="str">
        <f t="shared" si="52"/>
        <v/>
      </c>
      <c r="D84" s="34" t="str">
        <f t="shared" si="53"/>
        <v/>
      </c>
      <c r="E84" s="34" t="str">
        <f t="shared" si="54"/>
        <v/>
      </c>
      <c r="F84" s="34" t="str">
        <f t="shared" si="55"/>
        <v/>
      </c>
      <c r="G84" s="34" t="str">
        <f t="shared" si="56"/>
        <v/>
      </c>
      <c r="H84" s="34" t="str">
        <f t="shared" si="57"/>
        <v/>
      </c>
      <c r="I84" s="34" t="str">
        <f t="shared" si="58"/>
        <v/>
      </c>
      <c r="J84" s="34" t="str">
        <f t="shared" si="59"/>
        <v/>
      </c>
      <c r="K84" s="38" t="str">
        <f t="shared" si="60"/>
        <v/>
      </c>
      <c r="L84" s="38" t="str">
        <f t="shared" si="61"/>
        <v/>
      </c>
      <c r="M84" s="38" t="str">
        <f t="shared" si="62"/>
        <v/>
      </c>
      <c r="N84" s="38" t="str">
        <f t="shared" si="63"/>
        <v/>
      </c>
      <c r="O84" s="38" t="str">
        <f t="shared" si="64"/>
        <v/>
      </c>
      <c r="P84" s="38" t="str">
        <f t="shared" si="65"/>
        <v/>
      </c>
      <c r="Q84" s="38" t="str">
        <f t="shared" si="66"/>
        <v/>
      </c>
      <c r="R84" s="38" t="str">
        <f t="shared" si="67"/>
        <v/>
      </c>
      <c r="S84" s="38" t="str">
        <f t="shared" si="68"/>
        <v/>
      </c>
      <c r="T84" s="38" t="str">
        <f t="shared" si="69"/>
        <v/>
      </c>
      <c r="U84" s="38" t="str">
        <f t="shared" si="70"/>
        <v/>
      </c>
      <c r="V84" s="38" t="str">
        <f t="shared" si="71"/>
        <v/>
      </c>
      <c r="W84" s="38" t="str">
        <f t="shared" si="72"/>
        <v/>
      </c>
      <c r="X84" s="38" t="str">
        <f t="shared" si="73"/>
        <v/>
      </c>
      <c r="Y84" s="13" t="str">
        <f t="shared" si="74"/>
        <v/>
      </c>
      <c r="Z84" s="13" t="str">
        <f t="shared" si="75"/>
        <v/>
      </c>
      <c r="AA84" s="13" t="str">
        <f>IF($A84="","",IF(AND('03_Necesidad'!$I84&lt;&gt;"",'03_Necesidad'!$I84='04_Impacto'!$J84,'03_Necesidad'!$K84='04_Impacto'!$L84),"A17 La fuente y la justificación son idénticas en Necesidad e Impacto: verifique que no se use el mismo elemento para elevar dos criterios (Ap. 6.3)",""))</f>
        <v/>
      </c>
      <c r="AB84" s="25" t="str" cm="1">
        <f t="array" ref="AB84">IF($A84="","",IF(AND(_xlfn.XLOOKUP($A84,Proy_Folio,Proy_TratDif,"")&lt;&gt;INDEX(Cat_TratDif,1),_xlfn.XLOOKUP($A84,Proy_Folio,Proy_Participa,"")=""),"A18 Se declaró un tratamiento diferenciado sin definir si el proyecto participa en la comparación general (Ap. 1.2)",""))</f>
        <v/>
      </c>
      <c r="AC84" s="25" t="str">
        <f t="shared" si="76"/>
        <v/>
      </c>
      <c r="AD84" s="24" t="str" cm="1">
        <f t="array" ref="AD84">IF($A84="","",SUMPRODUCT(--($K84:$AB84&lt;&gt;"")))</f>
        <v/>
      </c>
    </row>
    <row r="85" spans="1:30" ht="31.95" customHeight="1" x14ac:dyDescent="0.3">
      <c r="A85" s="38" t="str">
        <f>IF('01_Proyectos'!A85="","",'01_Proyectos'!A85)</f>
        <v/>
      </c>
      <c r="B85" s="38" t="str">
        <f t="shared" si="51"/>
        <v/>
      </c>
      <c r="C85" s="34" t="str">
        <f t="shared" si="52"/>
        <v/>
      </c>
      <c r="D85" s="34" t="str">
        <f t="shared" si="53"/>
        <v/>
      </c>
      <c r="E85" s="34" t="str">
        <f t="shared" si="54"/>
        <v/>
      </c>
      <c r="F85" s="34" t="str">
        <f t="shared" si="55"/>
        <v/>
      </c>
      <c r="G85" s="34" t="str">
        <f t="shared" si="56"/>
        <v/>
      </c>
      <c r="H85" s="34" t="str">
        <f t="shared" si="57"/>
        <v/>
      </c>
      <c r="I85" s="34" t="str">
        <f t="shared" si="58"/>
        <v/>
      </c>
      <c r="J85" s="34" t="str">
        <f t="shared" si="59"/>
        <v/>
      </c>
      <c r="K85" s="38" t="str">
        <f t="shared" si="60"/>
        <v/>
      </c>
      <c r="L85" s="38" t="str">
        <f t="shared" si="61"/>
        <v/>
      </c>
      <c r="M85" s="38" t="str">
        <f t="shared" si="62"/>
        <v/>
      </c>
      <c r="N85" s="38" t="str">
        <f t="shared" si="63"/>
        <v/>
      </c>
      <c r="O85" s="38" t="str">
        <f t="shared" si="64"/>
        <v/>
      </c>
      <c r="P85" s="38" t="str">
        <f t="shared" si="65"/>
        <v/>
      </c>
      <c r="Q85" s="38" t="str">
        <f t="shared" si="66"/>
        <v/>
      </c>
      <c r="R85" s="38" t="str">
        <f t="shared" si="67"/>
        <v/>
      </c>
      <c r="S85" s="38" t="str">
        <f t="shared" si="68"/>
        <v/>
      </c>
      <c r="T85" s="38" t="str">
        <f t="shared" si="69"/>
        <v/>
      </c>
      <c r="U85" s="38" t="str">
        <f t="shared" si="70"/>
        <v/>
      </c>
      <c r="V85" s="38" t="str">
        <f t="shared" si="71"/>
        <v/>
      </c>
      <c r="W85" s="38" t="str">
        <f t="shared" si="72"/>
        <v/>
      </c>
      <c r="X85" s="38" t="str">
        <f t="shared" si="73"/>
        <v/>
      </c>
      <c r="Y85" s="13" t="str">
        <f t="shared" si="74"/>
        <v/>
      </c>
      <c r="Z85" s="13" t="str">
        <f t="shared" si="75"/>
        <v/>
      </c>
      <c r="AA85" s="13" t="str">
        <f>IF($A85="","",IF(AND('03_Necesidad'!$I85&lt;&gt;"",'03_Necesidad'!$I85='04_Impacto'!$J85,'03_Necesidad'!$K85='04_Impacto'!$L85),"A17 La fuente y la justificación son idénticas en Necesidad e Impacto: verifique que no se use el mismo elemento para elevar dos criterios (Ap. 6.3)",""))</f>
        <v/>
      </c>
      <c r="AB85" s="25" t="str" cm="1">
        <f t="array" ref="AB85">IF($A85="","",IF(AND(_xlfn.XLOOKUP($A85,Proy_Folio,Proy_TratDif,"")&lt;&gt;INDEX(Cat_TratDif,1),_xlfn.XLOOKUP($A85,Proy_Folio,Proy_Participa,"")=""),"A18 Se declaró un tratamiento diferenciado sin definir si el proyecto participa en la comparación general (Ap. 1.2)",""))</f>
        <v/>
      </c>
      <c r="AC85" s="25" t="str">
        <f t="shared" si="76"/>
        <v/>
      </c>
      <c r="AD85" s="24" t="str" cm="1">
        <f t="array" ref="AD85">IF($A85="","",SUMPRODUCT(--($K85:$AB85&lt;&gt;"")))</f>
        <v/>
      </c>
    </row>
    <row r="86" spans="1:30" ht="31.95" customHeight="1" x14ac:dyDescent="0.3">
      <c r="A86" s="38" t="str">
        <f>IF('01_Proyectos'!A86="","",'01_Proyectos'!A86)</f>
        <v/>
      </c>
      <c r="B86" s="38" t="str">
        <f t="shared" si="51"/>
        <v/>
      </c>
      <c r="C86" s="34" t="str">
        <f t="shared" si="52"/>
        <v/>
      </c>
      <c r="D86" s="34" t="str">
        <f t="shared" si="53"/>
        <v/>
      </c>
      <c r="E86" s="34" t="str">
        <f t="shared" si="54"/>
        <v/>
      </c>
      <c r="F86" s="34" t="str">
        <f t="shared" si="55"/>
        <v/>
      </c>
      <c r="G86" s="34" t="str">
        <f t="shared" si="56"/>
        <v/>
      </c>
      <c r="H86" s="34" t="str">
        <f t="shared" si="57"/>
        <v/>
      </c>
      <c r="I86" s="34" t="str">
        <f t="shared" si="58"/>
        <v/>
      </c>
      <c r="J86" s="34" t="str">
        <f t="shared" si="59"/>
        <v/>
      </c>
      <c r="K86" s="38" t="str">
        <f t="shared" si="60"/>
        <v/>
      </c>
      <c r="L86" s="38" t="str">
        <f t="shared" si="61"/>
        <v/>
      </c>
      <c r="M86" s="38" t="str">
        <f t="shared" si="62"/>
        <v/>
      </c>
      <c r="N86" s="38" t="str">
        <f t="shared" si="63"/>
        <v/>
      </c>
      <c r="O86" s="38" t="str">
        <f t="shared" si="64"/>
        <v/>
      </c>
      <c r="P86" s="38" t="str">
        <f t="shared" si="65"/>
        <v/>
      </c>
      <c r="Q86" s="38" t="str">
        <f t="shared" si="66"/>
        <v/>
      </c>
      <c r="R86" s="38" t="str">
        <f t="shared" si="67"/>
        <v/>
      </c>
      <c r="S86" s="38" t="str">
        <f t="shared" si="68"/>
        <v/>
      </c>
      <c r="T86" s="38" t="str">
        <f t="shared" si="69"/>
        <v/>
      </c>
      <c r="U86" s="38" t="str">
        <f t="shared" si="70"/>
        <v/>
      </c>
      <c r="V86" s="38" t="str">
        <f t="shared" si="71"/>
        <v/>
      </c>
      <c r="W86" s="38" t="str">
        <f t="shared" si="72"/>
        <v/>
      </c>
      <c r="X86" s="38" t="str">
        <f t="shared" si="73"/>
        <v/>
      </c>
      <c r="Y86" s="13" t="str">
        <f t="shared" si="74"/>
        <v/>
      </c>
      <c r="Z86" s="13" t="str">
        <f t="shared" si="75"/>
        <v/>
      </c>
      <c r="AA86" s="13" t="str">
        <f>IF($A86="","",IF(AND('03_Necesidad'!$I86&lt;&gt;"",'03_Necesidad'!$I86='04_Impacto'!$J86,'03_Necesidad'!$K86='04_Impacto'!$L86),"A17 La fuente y la justificación son idénticas en Necesidad e Impacto: verifique que no se use el mismo elemento para elevar dos criterios (Ap. 6.3)",""))</f>
        <v/>
      </c>
      <c r="AB86" s="25" t="str" cm="1">
        <f t="array" ref="AB86">IF($A86="","",IF(AND(_xlfn.XLOOKUP($A86,Proy_Folio,Proy_TratDif,"")&lt;&gt;INDEX(Cat_TratDif,1),_xlfn.XLOOKUP($A86,Proy_Folio,Proy_Participa,"")=""),"A18 Se declaró un tratamiento diferenciado sin definir si el proyecto participa en la comparación general (Ap. 1.2)",""))</f>
        <v/>
      </c>
      <c r="AC86" s="25" t="str">
        <f t="shared" si="76"/>
        <v/>
      </c>
      <c r="AD86" s="24" t="str" cm="1">
        <f t="array" ref="AD86">IF($A86="","",SUMPRODUCT(--($K86:$AB86&lt;&gt;"")))</f>
        <v/>
      </c>
    </row>
    <row r="87" spans="1:30" ht="31.95" customHeight="1" x14ac:dyDescent="0.3">
      <c r="A87" s="38" t="str">
        <f>IF('01_Proyectos'!A87="","",'01_Proyectos'!A87)</f>
        <v/>
      </c>
      <c r="B87" s="38" t="str">
        <f t="shared" si="51"/>
        <v/>
      </c>
      <c r="C87" s="34" t="str">
        <f t="shared" si="52"/>
        <v/>
      </c>
      <c r="D87" s="34" t="str">
        <f t="shared" si="53"/>
        <v/>
      </c>
      <c r="E87" s="34" t="str">
        <f t="shared" si="54"/>
        <v/>
      </c>
      <c r="F87" s="34" t="str">
        <f t="shared" si="55"/>
        <v/>
      </c>
      <c r="G87" s="34" t="str">
        <f t="shared" si="56"/>
        <v/>
      </c>
      <c r="H87" s="34" t="str">
        <f t="shared" si="57"/>
        <v/>
      </c>
      <c r="I87" s="34" t="str">
        <f t="shared" si="58"/>
        <v/>
      </c>
      <c r="J87" s="34" t="str">
        <f t="shared" si="59"/>
        <v/>
      </c>
      <c r="K87" s="38" t="str">
        <f t="shared" si="60"/>
        <v/>
      </c>
      <c r="L87" s="38" t="str">
        <f t="shared" si="61"/>
        <v/>
      </c>
      <c r="M87" s="38" t="str">
        <f t="shared" si="62"/>
        <v/>
      </c>
      <c r="N87" s="38" t="str">
        <f t="shared" si="63"/>
        <v/>
      </c>
      <c r="O87" s="38" t="str">
        <f t="shared" si="64"/>
        <v/>
      </c>
      <c r="P87" s="38" t="str">
        <f t="shared" si="65"/>
        <v/>
      </c>
      <c r="Q87" s="38" t="str">
        <f t="shared" si="66"/>
        <v/>
      </c>
      <c r="R87" s="38" t="str">
        <f t="shared" si="67"/>
        <v/>
      </c>
      <c r="S87" s="38" t="str">
        <f t="shared" si="68"/>
        <v/>
      </c>
      <c r="T87" s="38" t="str">
        <f t="shared" si="69"/>
        <v/>
      </c>
      <c r="U87" s="38" t="str">
        <f t="shared" si="70"/>
        <v/>
      </c>
      <c r="V87" s="38" t="str">
        <f t="shared" si="71"/>
        <v/>
      </c>
      <c r="W87" s="38" t="str">
        <f t="shared" si="72"/>
        <v/>
      </c>
      <c r="X87" s="38" t="str">
        <f t="shared" si="73"/>
        <v/>
      </c>
      <c r="Y87" s="13" t="str">
        <f t="shared" si="74"/>
        <v/>
      </c>
      <c r="Z87" s="13" t="str">
        <f t="shared" si="75"/>
        <v/>
      </c>
      <c r="AA87" s="13" t="str">
        <f>IF($A87="","",IF(AND('03_Necesidad'!$I87&lt;&gt;"",'03_Necesidad'!$I87='04_Impacto'!$J87,'03_Necesidad'!$K87='04_Impacto'!$L87),"A17 La fuente y la justificación son idénticas en Necesidad e Impacto: verifique que no se use el mismo elemento para elevar dos criterios (Ap. 6.3)",""))</f>
        <v/>
      </c>
      <c r="AB87" s="25" t="str" cm="1">
        <f t="array" ref="AB87">IF($A87="","",IF(AND(_xlfn.XLOOKUP($A87,Proy_Folio,Proy_TratDif,"")&lt;&gt;INDEX(Cat_TratDif,1),_xlfn.XLOOKUP($A87,Proy_Folio,Proy_Participa,"")=""),"A18 Se declaró un tratamiento diferenciado sin definir si el proyecto participa en la comparación general (Ap. 1.2)",""))</f>
        <v/>
      </c>
      <c r="AC87" s="25" t="str">
        <f t="shared" si="76"/>
        <v/>
      </c>
      <c r="AD87" s="24" t="str" cm="1">
        <f t="array" ref="AD87">IF($A87="","",SUMPRODUCT(--($K87:$AB87&lt;&gt;"")))</f>
        <v/>
      </c>
    </row>
    <row r="88" spans="1:30" ht="31.95" customHeight="1" x14ac:dyDescent="0.3">
      <c r="A88" s="38" t="str">
        <f>IF('01_Proyectos'!A88="","",'01_Proyectos'!A88)</f>
        <v/>
      </c>
      <c r="B88" s="38" t="str">
        <f t="shared" si="51"/>
        <v/>
      </c>
      <c r="C88" s="34" t="str">
        <f t="shared" si="52"/>
        <v/>
      </c>
      <c r="D88" s="34" t="str">
        <f t="shared" si="53"/>
        <v/>
      </c>
      <c r="E88" s="34" t="str">
        <f t="shared" si="54"/>
        <v/>
      </c>
      <c r="F88" s="34" t="str">
        <f t="shared" si="55"/>
        <v/>
      </c>
      <c r="G88" s="34" t="str">
        <f t="shared" si="56"/>
        <v/>
      </c>
      <c r="H88" s="34" t="str">
        <f t="shared" si="57"/>
        <v/>
      </c>
      <c r="I88" s="34" t="str">
        <f t="shared" si="58"/>
        <v/>
      </c>
      <c r="J88" s="34" t="str">
        <f t="shared" si="59"/>
        <v/>
      </c>
      <c r="K88" s="38" t="str">
        <f t="shared" si="60"/>
        <v/>
      </c>
      <c r="L88" s="38" t="str">
        <f t="shared" si="61"/>
        <v/>
      </c>
      <c r="M88" s="38" t="str">
        <f t="shared" si="62"/>
        <v/>
      </c>
      <c r="N88" s="38" t="str">
        <f t="shared" si="63"/>
        <v/>
      </c>
      <c r="O88" s="38" t="str">
        <f t="shared" si="64"/>
        <v/>
      </c>
      <c r="P88" s="38" t="str">
        <f t="shared" si="65"/>
        <v/>
      </c>
      <c r="Q88" s="38" t="str">
        <f t="shared" si="66"/>
        <v/>
      </c>
      <c r="R88" s="38" t="str">
        <f t="shared" si="67"/>
        <v/>
      </c>
      <c r="S88" s="38" t="str">
        <f t="shared" si="68"/>
        <v/>
      </c>
      <c r="T88" s="38" t="str">
        <f t="shared" si="69"/>
        <v/>
      </c>
      <c r="U88" s="38" t="str">
        <f t="shared" si="70"/>
        <v/>
      </c>
      <c r="V88" s="38" t="str">
        <f t="shared" si="71"/>
        <v/>
      </c>
      <c r="W88" s="38" t="str">
        <f t="shared" si="72"/>
        <v/>
      </c>
      <c r="X88" s="38" t="str">
        <f t="shared" si="73"/>
        <v/>
      </c>
      <c r="Y88" s="13" t="str">
        <f t="shared" si="74"/>
        <v/>
      </c>
      <c r="Z88" s="13" t="str">
        <f t="shared" si="75"/>
        <v/>
      </c>
      <c r="AA88" s="13" t="str">
        <f>IF($A88="","",IF(AND('03_Necesidad'!$I88&lt;&gt;"",'03_Necesidad'!$I88='04_Impacto'!$J88,'03_Necesidad'!$K88='04_Impacto'!$L88),"A17 La fuente y la justificación son idénticas en Necesidad e Impacto: verifique que no se use el mismo elemento para elevar dos criterios (Ap. 6.3)",""))</f>
        <v/>
      </c>
      <c r="AB88" s="25" t="str" cm="1">
        <f t="array" ref="AB88">IF($A88="","",IF(AND(_xlfn.XLOOKUP($A88,Proy_Folio,Proy_TratDif,"")&lt;&gt;INDEX(Cat_TratDif,1),_xlfn.XLOOKUP($A88,Proy_Folio,Proy_Participa,"")=""),"A18 Se declaró un tratamiento diferenciado sin definir si el proyecto participa en la comparación general (Ap. 1.2)",""))</f>
        <v/>
      </c>
      <c r="AC88" s="25" t="str">
        <f t="shared" si="76"/>
        <v/>
      </c>
      <c r="AD88" s="24" t="str" cm="1">
        <f t="array" ref="AD88">IF($A88="","",SUMPRODUCT(--($K88:$AB88&lt;&gt;"")))</f>
        <v/>
      </c>
    </row>
    <row r="89" spans="1:30" ht="31.95" customHeight="1" x14ac:dyDescent="0.3">
      <c r="A89" s="38" t="str">
        <f>IF('01_Proyectos'!A89="","",'01_Proyectos'!A89)</f>
        <v/>
      </c>
      <c r="B89" s="38" t="str">
        <f t="shared" si="51"/>
        <v/>
      </c>
      <c r="C89" s="34" t="str">
        <f t="shared" si="52"/>
        <v/>
      </c>
      <c r="D89" s="34" t="str">
        <f t="shared" si="53"/>
        <v/>
      </c>
      <c r="E89" s="34" t="str">
        <f t="shared" si="54"/>
        <v/>
      </c>
      <c r="F89" s="34" t="str">
        <f t="shared" si="55"/>
        <v/>
      </c>
      <c r="G89" s="34" t="str">
        <f t="shared" si="56"/>
        <v/>
      </c>
      <c r="H89" s="34" t="str">
        <f t="shared" si="57"/>
        <v/>
      </c>
      <c r="I89" s="34" t="str">
        <f t="shared" si="58"/>
        <v/>
      </c>
      <c r="J89" s="34" t="str">
        <f t="shared" si="59"/>
        <v/>
      </c>
      <c r="K89" s="38" t="str">
        <f t="shared" si="60"/>
        <v/>
      </c>
      <c r="L89" s="38" t="str">
        <f t="shared" si="61"/>
        <v/>
      </c>
      <c r="M89" s="38" t="str">
        <f t="shared" si="62"/>
        <v/>
      </c>
      <c r="N89" s="38" t="str">
        <f t="shared" si="63"/>
        <v/>
      </c>
      <c r="O89" s="38" t="str">
        <f t="shared" si="64"/>
        <v/>
      </c>
      <c r="P89" s="38" t="str">
        <f t="shared" si="65"/>
        <v/>
      </c>
      <c r="Q89" s="38" t="str">
        <f t="shared" si="66"/>
        <v/>
      </c>
      <c r="R89" s="38" t="str">
        <f t="shared" si="67"/>
        <v/>
      </c>
      <c r="S89" s="38" t="str">
        <f t="shared" si="68"/>
        <v/>
      </c>
      <c r="T89" s="38" t="str">
        <f t="shared" si="69"/>
        <v/>
      </c>
      <c r="U89" s="38" t="str">
        <f t="shared" si="70"/>
        <v/>
      </c>
      <c r="V89" s="38" t="str">
        <f t="shared" si="71"/>
        <v/>
      </c>
      <c r="W89" s="38" t="str">
        <f t="shared" si="72"/>
        <v/>
      </c>
      <c r="X89" s="38" t="str">
        <f t="shared" si="73"/>
        <v/>
      </c>
      <c r="Y89" s="13" t="str">
        <f t="shared" si="74"/>
        <v/>
      </c>
      <c r="Z89" s="13" t="str">
        <f t="shared" si="75"/>
        <v/>
      </c>
      <c r="AA89" s="13" t="str">
        <f>IF($A89="","",IF(AND('03_Necesidad'!$I89&lt;&gt;"",'03_Necesidad'!$I89='04_Impacto'!$J89,'03_Necesidad'!$K89='04_Impacto'!$L89),"A17 La fuente y la justificación son idénticas en Necesidad e Impacto: verifique que no se use el mismo elemento para elevar dos criterios (Ap. 6.3)",""))</f>
        <v/>
      </c>
      <c r="AB89" s="25" t="str" cm="1">
        <f t="array" ref="AB89">IF($A89="","",IF(AND(_xlfn.XLOOKUP($A89,Proy_Folio,Proy_TratDif,"")&lt;&gt;INDEX(Cat_TratDif,1),_xlfn.XLOOKUP($A89,Proy_Folio,Proy_Participa,"")=""),"A18 Se declaró un tratamiento diferenciado sin definir si el proyecto participa en la comparación general (Ap. 1.2)",""))</f>
        <v/>
      </c>
      <c r="AC89" s="25" t="str">
        <f t="shared" si="76"/>
        <v/>
      </c>
      <c r="AD89" s="24" t="str" cm="1">
        <f t="array" ref="AD89">IF($A89="","",SUMPRODUCT(--($K89:$AB89&lt;&gt;"")))</f>
        <v/>
      </c>
    </row>
    <row r="90" spans="1:30" ht="31.95" customHeight="1" x14ac:dyDescent="0.3">
      <c r="A90" s="38" t="str">
        <f>IF('01_Proyectos'!A90="","",'01_Proyectos'!A90)</f>
        <v/>
      </c>
      <c r="B90" s="38" t="str">
        <f t="shared" si="51"/>
        <v/>
      </c>
      <c r="C90" s="34" t="str">
        <f t="shared" si="52"/>
        <v/>
      </c>
      <c r="D90" s="34" t="str">
        <f t="shared" si="53"/>
        <v/>
      </c>
      <c r="E90" s="34" t="str">
        <f t="shared" si="54"/>
        <v/>
      </c>
      <c r="F90" s="34" t="str">
        <f t="shared" si="55"/>
        <v/>
      </c>
      <c r="G90" s="34" t="str">
        <f t="shared" si="56"/>
        <v/>
      </c>
      <c r="H90" s="34" t="str">
        <f t="shared" si="57"/>
        <v/>
      </c>
      <c r="I90" s="34" t="str">
        <f t="shared" si="58"/>
        <v/>
      </c>
      <c r="J90" s="34" t="str">
        <f t="shared" si="59"/>
        <v/>
      </c>
      <c r="K90" s="38" t="str">
        <f t="shared" si="60"/>
        <v/>
      </c>
      <c r="L90" s="38" t="str">
        <f t="shared" si="61"/>
        <v/>
      </c>
      <c r="M90" s="38" t="str">
        <f t="shared" si="62"/>
        <v/>
      </c>
      <c r="N90" s="38" t="str">
        <f t="shared" si="63"/>
        <v/>
      </c>
      <c r="O90" s="38" t="str">
        <f t="shared" si="64"/>
        <v/>
      </c>
      <c r="P90" s="38" t="str">
        <f t="shared" si="65"/>
        <v/>
      </c>
      <c r="Q90" s="38" t="str">
        <f t="shared" si="66"/>
        <v/>
      </c>
      <c r="R90" s="38" t="str">
        <f t="shared" si="67"/>
        <v/>
      </c>
      <c r="S90" s="38" t="str">
        <f t="shared" si="68"/>
        <v/>
      </c>
      <c r="T90" s="38" t="str">
        <f t="shared" si="69"/>
        <v/>
      </c>
      <c r="U90" s="38" t="str">
        <f t="shared" si="70"/>
        <v/>
      </c>
      <c r="V90" s="38" t="str">
        <f t="shared" si="71"/>
        <v/>
      </c>
      <c r="W90" s="38" t="str">
        <f t="shared" si="72"/>
        <v/>
      </c>
      <c r="X90" s="38" t="str">
        <f t="shared" si="73"/>
        <v/>
      </c>
      <c r="Y90" s="13" t="str">
        <f t="shared" si="74"/>
        <v/>
      </c>
      <c r="Z90" s="13" t="str">
        <f t="shared" si="75"/>
        <v/>
      </c>
      <c r="AA90" s="13" t="str">
        <f>IF($A90="","",IF(AND('03_Necesidad'!$I90&lt;&gt;"",'03_Necesidad'!$I90='04_Impacto'!$J90,'03_Necesidad'!$K90='04_Impacto'!$L90),"A17 La fuente y la justificación son idénticas en Necesidad e Impacto: verifique que no se use el mismo elemento para elevar dos criterios (Ap. 6.3)",""))</f>
        <v/>
      </c>
      <c r="AB90" s="25" t="str" cm="1">
        <f t="array" ref="AB90">IF($A90="","",IF(AND(_xlfn.XLOOKUP($A90,Proy_Folio,Proy_TratDif,"")&lt;&gt;INDEX(Cat_TratDif,1),_xlfn.XLOOKUP($A90,Proy_Folio,Proy_Participa,"")=""),"A18 Se declaró un tratamiento diferenciado sin definir si el proyecto participa en la comparación general (Ap. 1.2)",""))</f>
        <v/>
      </c>
      <c r="AC90" s="25" t="str">
        <f t="shared" si="76"/>
        <v/>
      </c>
      <c r="AD90" s="24" t="str" cm="1">
        <f t="array" ref="AD90">IF($A90="","",SUMPRODUCT(--($K90:$AB90&lt;&gt;"")))</f>
        <v/>
      </c>
    </row>
    <row r="91" spans="1:30" ht="31.95" customHeight="1" x14ac:dyDescent="0.3">
      <c r="A91" s="38" t="str">
        <f>IF('01_Proyectos'!A91="","",'01_Proyectos'!A91)</f>
        <v/>
      </c>
      <c r="B91" s="38" t="str">
        <f t="shared" si="51"/>
        <v/>
      </c>
      <c r="C91" s="34" t="str">
        <f t="shared" si="52"/>
        <v/>
      </c>
      <c r="D91" s="34" t="str">
        <f t="shared" si="53"/>
        <v/>
      </c>
      <c r="E91" s="34" t="str">
        <f t="shared" si="54"/>
        <v/>
      </c>
      <c r="F91" s="34" t="str">
        <f t="shared" si="55"/>
        <v/>
      </c>
      <c r="G91" s="34" t="str">
        <f t="shared" si="56"/>
        <v/>
      </c>
      <c r="H91" s="34" t="str">
        <f t="shared" si="57"/>
        <v/>
      </c>
      <c r="I91" s="34" t="str">
        <f t="shared" si="58"/>
        <v/>
      </c>
      <c r="J91" s="34" t="str">
        <f t="shared" si="59"/>
        <v/>
      </c>
      <c r="K91" s="38" t="str">
        <f t="shared" si="60"/>
        <v/>
      </c>
      <c r="L91" s="38" t="str">
        <f t="shared" si="61"/>
        <v/>
      </c>
      <c r="M91" s="38" t="str">
        <f t="shared" si="62"/>
        <v/>
      </c>
      <c r="N91" s="38" t="str">
        <f t="shared" si="63"/>
        <v/>
      </c>
      <c r="O91" s="38" t="str">
        <f t="shared" si="64"/>
        <v/>
      </c>
      <c r="P91" s="38" t="str">
        <f t="shared" si="65"/>
        <v/>
      </c>
      <c r="Q91" s="38" t="str">
        <f t="shared" si="66"/>
        <v/>
      </c>
      <c r="R91" s="38" t="str">
        <f t="shared" si="67"/>
        <v/>
      </c>
      <c r="S91" s="38" t="str">
        <f t="shared" si="68"/>
        <v/>
      </c>
      <c r="T91" s="38" t="str">
        <f t="shared" si="69"/>
        <v/>
      </c>
      <c r="U91" s="38" t="str">
        <f t="shared" si="70"/>
        <v/>
      </c>
      <c r="V91" s="38" t="str">
        <f t="shared" si="71"/>
        <v/>
      </c>
      <c r="W91" s="38" t="str">
        <f t="shared" si="72"/>
        <v/>
      </c>
      <c r="X91" s="38" t="str">
        <f t="shared" si="73"/>
        <v/>
      </c>
      <c r="Y91" s="13" t="str">
        <f t="shared" si="74"/>
        <v/>
      </c>
      <c r="Z91" s="13" t="str">
        <f t="shared" si="75"/>
        <v/>
      </c>
      <c r="AA91" s="13" t="str">
        <f>IF($A91="","",IF(AND('03_Necesidad'!$I91&lt;&gt;"",'03_Necesidad'!$I91='04_Impacto'!$J91,'03_Necesidad'!$K91='04_Impacto'!$L91),"A17 La fuente y la justificación son idénticas en Necesidad e Impacto: verifique que no se use el mismo elemento para elevar dos criterios (Ap. 6.3)",""))</f>
        <v/>
      </c>
      <c r="AB91" s="25" t="str" cm="1">
        <f t="array" ref="AB91">IF($A91="","",IF(AND(_xlfn.XLOOKUP($A91,Proy_Folio,Proy_TratDif,"")&lt;&gt;INDEX(Cat_TratDif,1),_xlfn.XLOOKUP($A91,Proy_Folio,Proy_Participa,"")=""),"A18 Se declaró un tratamiento diferenciado sin definir si el proyecto participa en la comparación general (Ap. 1.2)",""))</f>
        <v/>
      </c>
      <c r="AC91" s="25" t="str">
        <f t="shared" si="76"/>
        <v/>
      </c>
      <c r="AD91" s="24" t="str" cm="1">
        <f t="array" ref="AD91">IF($A91="","",SUMPRODUCT(--($K91:$AB91&lt;&gt;"")))</f>
        <v/>
      </c>
    </row>
    <row r="92" spans="1:30" ht="31.95" customHeight="1" x14ac:dyDescent="0.3">
      <c r="A92" s="38" t="str">
        <f>IF('01_Proyectos'!A92="","",'01_Proyectos'!A92)</f>
        <v/>
      </c>
      <c r="B92" s="38" t="str">
        <f t="shared" si="51"/>
        <v/>
      </c>
      <c r="C92" s="34" t="str">
        <f t="shared" si="52"/>
        <v/>
      </c>
      <c r="D92" s="34" t="str">
        <f t="shared" si="53"/>
        <v/>
      </c>
      <c r="E92" s="34" t="str">
        <f t="shared" si="54"/>
        <v/>
      </c>
      <c r="F92" s="34" t="str">
        <f t="shared" si="55"/>
        <v/>
      </c>
      <c r="G92" s="34" t="str">
        <f t="shared" si="56"/>
        <v/>
      </c>
      <c r="H92" s="34" t="str">
        <f t="shared" si="57"/>
        <v/>
      </c>
      <c r="I92" s="34" t="str">
        <f t="shared" si="58"/>
        <v/>
      </c>
      <c r="J92" s="34" t="str">
        <f t="shared" si="59"/>
        <v/>
      </c>
      <c r="K92" s="38" t="str">
        <f t="shared" si="60"/>
        <v/>
      </c>
      <c r="L92" s="38" t="str">
        <f t="shared" si="61"/>
        <v/>
      </c>
      <c r="M92" s="38" t="str">
        <f t="shared" si="62"/>
        <v/>
      </c>
      <c r="N92" s="38" t="str">
        <f t="shared" si="63"/>
        <v/>
      </c>
      <c r="O92" s="38" t="str">
        <f t="shared" si="64"/>
        <v/>
      </c>
      <c r="P92" s="38" t="str">
        <f t="shared" si="65"/>
        <v/>
      </c>
      <c r="Q92" s="38" t="str">
        <f t="shared" si="66"/>
        <v/>
      </c>
      <c r="R92" s="38" t="str">
        <f t="shared" si="67"/>
        <v/>
      </c>
      <c r="S92" s="38" t="str">
        <f t="shared" si="68"/>
        <v/>
      </c>
      <c r="T92" s="38" t="str">
        <f t="shared" si="69"/>
        <v/>
      </c>
      <c r="U92" s="38" t="str">
        <f t="shared" si="70"/>
        <v/>
      </c>
      <c r="V92" s="38" t="str">
        <f t="shared" si="71"/>
        <v/>
      </c>
      <c r="W92" s="38" t="str">
        <f t="shared" si="72"/>
        <v/>
      </c>
      <c r="X92" s="38" t="str">
        <f t="shared" si="73"/>
        <v/>
      </c>
      <c r="Y92" s="13" t="str">
        <f t="shared" si="74"/>
        <v/>
      </c>
      <c r="Z92" s="13" t="str">
        <f t="shared" si="75"/>
        <v/>
      </c>
      <c r="AA92" s="13" t="str">
        <f>IF($A92="","",IF(AND('03_Necesidad'!$I92&lt;&gt;"",'03_Necesidad'!$I92='04_Impacto'!$J92,'03_Necesidad'!$K92='04_Impacto'!$L92),"A17 La fuente y la justificación son idénticas en Necesidad e Impacto: verifique que no se use el mismo elemento para elevar dos criterios (Ap. 6.3)",""))</f>
        <v/>
      </c>
      <c r="AB92" s="25" t="str" cm="1">
        <f t="array" ref="AB92">IF($A92="","",IF(AND(_xlfn.XLOOKUP($A92,Proy_Folio,Proy_TratDif,"")&lt;&gt;INDEX(Cat_TratDif,1),_xlfn.XLOOKUP($A92,Proy_Folio,Proy_Participa,"")=""),"A18 Se declaró un tratamiento diferenciado sin definir si el proyecto participa en la comparación general (Ap. 1.2)",""))</f>
        <v/>
      </c>
      <c r="AC92" s="25" t="str">
        <f t="shared" si="76"/>
        <v/>
      </c>
      <c r="AD92" s="24" t="str" cm="1">
        <f t="array" ref="AD92">IF($A92="","",SUMPRODUCT(--($K92:$AB92&lt;&gt;"")))</f>
        <v/>
      </c>
    </row>
    <row r="93" spans="1:30" ht="31.95" customHeight="1" x14ac:dyDescent="0.3">
      <c r="A93" s="38" t="str">
        <f>IF('01_Proyectos'!A93="","",'01_Proyectos'!A93)</f>
        <v/>
      </c>
      <c r="B93" s="38" t="str">
        <f t="shared" si="51"/>
        <v/>
      </c>
      <c r="C93" s="34" t="str">
        <f t="shared" si="52"/>
        <v/>
      </c>
      <c r="D93" s="34" t="str">
        <f t="shared" si="53"/>
        <v/>
      </c>
      <c r="E93" s="34" t="str">
        <f t="shared" si="54"/>
        <v/>
      </c>
      <c r="F93" s="34" t="str">
        <f t="shared" si="55"/>
        <v/>
      </c>
      <c r="G93" s="34" t="str">
        <f t="shared" si="56"/>
        <v/>
      </c>
      <c r="H93" s="34" t="str">
        <f t="shared" si="57"/>
        <v/>
      </c>
      <c r="I93" s="34" t="str">
        <f t="shared" si="58"/>
        <v/>
      </c>
      <c r="J93" s="34" t="str">
        <f t="shared" si="59"/>
        <v/>
      </c>
      <c r="K93" s="38" t="str">
        <f t="shared" si="60"/>
        <v/>
      </c>
      <c r="L93" s="38" t="str">
        <f t="shared" si="61"/>
        <v/>
      </c>
      <c r="M93" s="38" t="str">
        <f t="shared" si="62"/>
        <v/>
      </c>
      <c r="N93" s="38" t="str">
        <f t="shared" si="63"/>
        <v/>
      </c>
      <c r="O93" s="38" t="str">
        <f t="shared" si="64"/>
        <v/>
      </c>
      <c r="P93" s="38" t="str">
        <f t="shared" si="65"/>
        <v/>
      </c>
      <c r="Q93" s="38" t="str">
        <f t="shared" si="66"/>
        <v/>
      </c>
      <c r="R93" s="38" t="str">
        <f t="shared" si="67"/>
        <v/>
      </c>
      <c r="S93" s="38" t="str">
        <f t="shared" si="68"/>
        <v/>
      </c>
      <c r="T93" s="38" t="str">
        <f t="shared" si="69"/>
        <v/>
      </c>
      <c r="U93" s="38" t="str">
        <f t="shared" si="70"/>
        <v/>
      </c>
      <c r="V93" s="38" t="str">
        <f t="shared" si="71"/>
        <v/>
      </c>
      <c r="W93" s="38" t="str">
        <f t="shared" si="72"/>
        <v/>
      </c>
      <c r="X93" s="38" t="str">
        <f t="shared" si="73"/>
        <v/>
      </c>
      <c r="Y93" s="13" t="str">
        <f t="shared" si="74"/>
        <v/>
      </c>
      <c r="Z93" s="13" t="str">
        <f t="shared" si="75"/>
        <v/>
      </c>
      <c r="AA93" s="13" t="str">
        <f>IF($A93="","",IF(AND('03_Necesidad'!$I93&lt;&gt;"",'03_Necesidad'!$I93='04_Impacto'!$J93,'03_Necesidad'!$K93='04_Impacto'!$L93),"A17 La fuente y la justificación son idénticas en Necesidad e Impacto: verifique que no se use el mismo elemento para elevar dos criterios (Ap. 6.3)",""))</f>
        <v/>
      </c>
      <c r="AB93" s="25" t="str" cm="1">
        <f t="array" ref="AB93">IF($A93="","",IF(AND(_xlfn.XLOOKUP($A93,Proy_Folio,Proy_TratDif,"")&lt;&gt;INDEX(Cat_TratDif,1),_xlfn.XLOOKUP($A93,Proy_Folio,Proy_Participa,"")=""),"A18 Se declaró un tratamiento diferenciado sin definir si el proyecto participa en la comparación general (Ap. 1.2)",""))</f>
        <v/>
      </c>
      <c r="AC93" s="25" t="str">
        <f t="shared" si="76"/>
        <v/>
      </c>
      <c r="AD93" s="24" t="str" cm="1">
        <f t="array" ref="AD93">IF($A93="","",SUMPRODUCT(--($K93:$AB93&lt;&gt;"")))</f>
        <v/>
      </c>
    </row>
    <row r="94" spans="1:30" ht="31.95" customHeight="1" x14ac:dyDescent="0.3">
      <c r="A94" s="38" t="str">
        <f>IF('01_Proyectos'!A94="","",'01_Proyectos'!A94)</f>
        <v/>
      </c>
      <c r="B94" s="38" t="str">
        <f t="shared" si="51"/>
        <v/>
      </c>
      <c r="C94" s="34" t="str">
        <f t="shared" si="52"/>
        <v/>
      </c>
      <c r="D94" s="34" t="str">
        <f t="shared" si="53"/>
        <v/>
      </c>
      <c r="E94" s="34" t="str">
        <f t="shared" si="54"/>
        <v/>
      </c>
      <c r="F94" s="34" t="str">
        <f t="shared" si="55"/>
        <v/>
      </c>
      <c r="G94" s="34" t="str">
        <f t="shared" si="56"/>
        <v/>
      </c>
      <c r="H94" s="34" t="str">
        <f t="shared" si="57"/>
        <v/>
      </c>
      <c r="I94" s="34" t="str">
        <f t="shared" si="58"/>
        <v/>
      </c>
      <c r="J94" s="34" t="str">
        <f t="shared" si="59"/>
        <v/>
      </c>
      <c r="K94" s="38" t="str">
        <f t="shared" si="60"/>
        <v/>
      </c>
      <c r="L94" s="38" t="str">
        <f t="shared" si="61"/>
        <v/>
      </c>
      <c r="M94" s="38" t="str">
        <f t="shared" si="62"/>
        <v/>
      </c>
      <c r="N94" s="38" t="str">
        <f t="shared" si="63"/>
        <v/>
      </c>
      <c r="O94" s="38" t="str">
        <f t="shared" si="64"/>
        <v/>
      </c>
      <c r="P94" s="38" t="str">
        <f t="shared" si="65"/>
        <v/>
      </c>
      <c r="Q94" s="38" t="str">
        <f t="shared" si="66"/>
        <v/>
      </c>
      <c r="R94" s="38" t="str">
        <f t="shared" si="67"/>
        <v/>
      </c>
      <c r="S94" s="38" t="str">
        <f t="shared" si="68"/>
        <v/>
      </c>
      <c r="T94" s="38" t="str">
        <f t="shared" si="69"/>
        <v/>
      </c>
      <c r="U94" s="38" t="str">
        <f t="shared" si="70"/>
        <v/>
      </c>
      <c r="V94" s="38" t="str">
        <f t="shared" si="71"/>
        <v/>
      </c>
      <c r="W94" s="38" t="str">
        <f t="shared" si="72"/>
        <v/>
      </c>
      <c r="X94" s="38" t="str">
        <f t="shared" si="73"/>
        <v/>
      </c>
      <c r="Y94" s="13" t="str">
        <f t="shared" si="74"/>
        <v/>
      </c>
      <c r="Z94" s="13" t="str">
        <f t="shared" si="75"/>
        <v/>
      </c>
      <c r="AA94" s="13" t="str">
        <f>IF($A94="","",IF(AND('03_Necesidad'!$I94&lt;&gt;"",'03_Necesidad'!$I94='04_Impacto'!$J94,'03_Necesidad'!$K94='04_Impacto'!$L94),"A17 La fuente y la justificación son idénticas en Necesidad e Impacto: verifique que no se use el mismo elemento para elevar dos criterios (Ap. 6.3)",""))</f>
        <v/>
      </c>
      <c r="AB94" s="25" t="str" cm="1">
        <f t="array" ref="AB94">IF($A94="","",IF(AND(_xlfn.XLOOKUP($A94,Proy_Folio,Proy_TratDif,"")&lt;&gt;INDEX(Cat_TratDif,1),_xlfn.XLOOKUP($A94,Proy_Folio,Proy_Participa,"")=""),"A18 Se declaró un tratamiento diferenciado sin definir si el proyecto participa en la comparación general (Ap. 1.2)",""))</f>
        <v/>
      </c>
      <c r="AC94" s="25" t="str">
        <f t="shared" si="76"/>
        <v/>
      </c>
      <c r="AD94" s="24" t="str" cm="1">
        <f t="array" ref="AD94">IF($A94="","",SUMPRODUCT(--($K94:$AB94&lt;&gt;"")))</f>
        <v/>
      </c>
    </row>
    <row r="95" spans="1:30" ht="31.95" customHeight="1" x14ac:dyDescent="0.3">
      <c r="A95" s="38" t="str">
        <f>IF('01_Proyectos'!A95="","",'01_Proyectos'!A95)</f>
        <v/>
      </c>
      <c r="B95" s="38" t="str">
        <f t="shared" si="51"/>
        <v/>
      </c>
      <c r="C95" s="34" t="str">
        <f t="shared" si="52"/>
        <v/>
      </c>
      <c r="D95" s="34" t="str">
        <f t="shared" si="53"/>
        <v/>
      </c>
      <c r="E95" s="34" t="str">
        <f t="shared" si="54"/>
        <v/>
      </c>
      <c r="F95" s="34" t="str">
        <f t="shared" si="55"/>
        <v/>
      </c>
      <c r="G95" s="34" t="str">
        <f t="shared" si="56"/>
        <v/>
      </c>
      <c r="H95" s="34" t="str">
        <f t="shared" si="57"/>
        <v/>
      </c>
      <c r="I95" s="34" t="str">
        <f t="shared" si="58"/>
        <v/>
      </c>
      <c r="J95" s="34" t="str">
        <f t="shared" si="59"/>
        <v/>
      </c>
      <c r="K95" s="38" t="str">
        <f t="shared" si="60"/>
        <v/>
      </c>
      <c r="L95" s="38" t="str">
        <f t="shared" si="61"/>
        <v/>
      </c>
      <c r="M95" s="38" t="str">
        <f t="shared" si="62"/>
        <v/>
      </c>
      <c r="N95" s="38" t="str">
        <f t="shared" si="63"/>
        <v/>
      </c>
      <c r="O95" s="38" t="str">
        <f t="shared" si="64"/>
        <v/>
      </c>
      <c r="P95" s="38" t="str">
        <f t="shared" si="65"/>
        <v/>
      </c>
      <c r="Q95" s="38" t="str">
        <f t="shared" si="66"/>
        <v/>
      </c>
      <c r="R95" s="38" t="str">
        <f t="shared" si="67"/>
        <v/>
      </c>
      <c r="S95" s="38" t="str">
        <f t="shared" si="68"/>
        <v/>
      </c>
      <c r="T95" s="38" t="str">
        <f t="shared" si="69"/>
        <v/>
      </c>
      <c r="U95" s="38" t="str">
        <f t="shared" si="70"/>
        <v/>
      </c>
      <c r="V95" s="38" t="str">
        <f t="shared" si="71"/>
        <v/>
      </c>
      <c r="W95" s="38" t="str">
        <f t="shared" si="72"/>
        <v/>
      </c>
      <c r="X95" s="38" t="str">
        <f t="shared" si="73"/>
        <v/>
      </c>
      <c r="Y95" s="13" t="str">
        <f t="shared" si="74"/>
        <v/>
      </c>
      <c r="Z95" s="13" t="str">
        <f t="shared" si="75"/>
        <v/>
      </c>
      <c r="AA95" s="13" t="str">
        <f>IF($A95="","",IF(AND('03_Necesidad'!$I95&lt;&gt;"",'03_Necesidad'!$I95='04_Impacto'!$J95,'03_Necesidad'!$K95='04_Impacto'!$L95),"A17 La fuente y la justificación son idénticas en Necesidad e Impacto: verifique que no se use el mismo elemento para elevar dos criterios (Ap. 6.3)",""))</f>
        <v/>
      </c>
      <c r="AB95" s="25" t="str" cm="1">
        <f t="array" ref="AB95">IF($A95="","",IF(AND(_xlfn.XLOOKUP($A95,Proy_Folio,Proy_TratDif,"")&lt;&gt;INDEX(Cat_TratDif,1),_xlfn.XLOOKUP($A95,Proy_Folio,Proy_Participa,"")=""),"A18 Se declaró un tratamiento diferenciado sin definir si el proyecto participa en la comparación general (Ap. 1.2)",""))</f>
        <v/>
      </c>
      <c r="AC95" s="25" t="str">
        <f t="shared" si="76"/>
        <v/>
      </c>
      <c r="AD95" s="24" t="str" cm="1">
        <f t="array" ref="AD95">IF($A95="","",SUMPRODUCT(--($K95:$AB95&lt;&gt;"")))</f>
        <v/>
      </c>
    </row>
    <row r="96" spans="1:30" ht="31.95" customHeight="1" x14ac:dyDescent="0.3">
      <c r="A96" s="38" t="str">
        <f>IF('01_Proyectos'!A96="","",'01_Proyectos'!A96)</f>
        <v/>
      </c>
      <c r="B96" s="38" t="str">
        <f t="shared" si="51"/>
        <v/>
      </c>
      <c r="C96" s="34" t="str">
        <f t="shared" si="52"/>
        <v/>
      </c>
      <c r="D96" s="34" t="str">
        <f t="shared" si="53"/>
        <v/>
      </c>
      <c r="E96" s="34" t="str">
        <f t="shared" si="54"/>
        <v/>
      </c>
      <c r="F96" s="34" t="str">
        <f t="shared" si="55"/>
        <v/>
      </c>
      <c r="G96" s="34" t="str">
        <f t="shared" si="56"/>
        <v/>
      </c>
      <c r="H96" s="34" t="str">
        <f t="shared" si="57"/>
        <v/>
      </c>
      <c r="I96" s="34" t="str">
        <f t="shared" si="58"/>
        <v/>
      </c>
      <c r="J96" s="34" t="str">
        <f t="shared" si="59"/>
        <v/>
      </c>
      <c r="K96" s="38" t="str">
        <f t="shared" si="60"/>
        <v/>
      </c>
      <c r="L96" s="38" t="str">
        <f t="shared" si="61"/>
        <v/>
      </c>
      <c r="M96" s="38" t="str">
        <f t="shared" si="62"/>
        <v/>
      </c>
      <c r="N96" s="38" t="str">
        <f t="shared" si="63"/>
        <v/>
      </c>
      <c r="O96" s="38" t="str">
        <f t="shared" si="64"/>
        <v/>
      </c>
      <c r="P96" s="38" t="str">
        <f t="shared" si="65"/>
        <v/>
      </c>
      <c r="Q96" s="38" t="str">
        <f t="shared" si="66"/>
        <v/>
      </c>
      <c r="R96" s="38" t="str">
        <f t="shared" si="67"/>
        <v/>
      </c>
      <c r="S96" s="38" t="str">
        <f t="shared" si="68"/>
        <v/>
      </c>
      <c r="T96" s="38" t="str">
        <f t="shared" si="69"/>
        <v/>
      </c>
      <c r="U96" s="38" t="str">
        <f t="shared" si="70"/>
        <v/>
      </c>
      <c r="V96" s="38" t="str">
        <f t="shared" si="71"/>
        <v/>
      </c>
      <c r="W96" s="38" t="str">
        <f t="shared" si="72"/>
        <v/>
      </c>
      <c r="X96" s="38" t="str">
        <f t="shared" si="73"/>
        <v/>
      </c>
      <c r="Y96" s="13" t="str">
        <f t="shared" si="74"/>
        <v/>
      </c>
      <c r="Z96" s="13" t="str">
        <f t="shared" si="75"/>
        <v/>
      </c>
      <c r="AA96" s="13" t="str">
        <f>IF($A96="","",IF(AND('03_Necesidad'!$I96&lt;&gt;"",'03_Necesidad'!$I96='04_Impacto'!$J96,'03_Necesidad'!$K96='04_Impacto'!$L96),"A17 La fuente y la justificación son idénticas en Necesidad e Impacto: verifique que no se use el mismo elemento para elevar dos criterios (Ap. 6.3)",""))</f>
        <v/>
      </c>
      <c r="AB96" s="25" t="str" cm="1">
        <f t="array" ref="AB96">IF($A96="","",IF(AND(_xlfn.XLOOKUP($A96,Proy_Folio,Proy_TratDif,"")&lt;&gt;INDEX(Cat_TratDif,1),_xlfn.XLOOKUP($A96,Proy_Folio,Proy_Participa,"")=""),"A18 Se declaró un tratamiento diferenciado sin definir si el proyecto participa en la comparación general (Ap. 1.2)",""))</f>
        <v/>
      </c>
      <c r="AC96" s="25" t="str">
        <f t="shared" si="76"/>
        <v/>
      </c>
      <c r="AD96" s="24" t="str" cm="1">
        <f t="array" ref="AD96">IF($A96="","",SUMPRODUCT(--($K96:$AB96&lt;&gt;"")))</f>
        <v/>
      </c>
    </row>
    <row r="97" spans="1:30" ht="31.95" customHeight="1" x14ac:dyDescent="0.3">
      <c r="A97" s="38" t="str">
        <f>IF('01_Proyectos'!A97="","",'01_Proyectos'!A97)</f>
        <v/>
      </c>
      <c r="B97" s="38" t="str">
        <f t="shared" si="51"/>
        <v/>
      </c>
      <c r="C97" s="34" t="str">
        <f t="shared" si="52"/>
        <v/>
      </c>
      <c r="D97" s="34" t="str">
        <f t="shared" si="53"/>
        <v/>
      </c>
      <c r="E97" s="34" t="str">
        <f t="shared" si="54"/>
        <v/>
      </c>
      <c r="F97" s="34" t="str">
        <f t="shared" si="55"/>
        <v/>
      </c>
      <c r="G97" s="34" t="str">
        <f t="shared" si="56"/>
        <v/>
      </c>
      <c r="H97" s="34" t="str">
        <f t="shared" si="57"/>
        <v/>
      </c>
      <c r="I97" s="34" t="str">
        <f t="shared" si="58"/>
        <v/>
      </c>
      <c r="J97" s="34" t="str">
        <f t="shared" si="59"/>
        <v/>
      </c>
      <c r="K97" s="38" t="str">
        <f t="shared" si="60"/>
        <v/>
      </c>
      <c r="L97" s="38" t="str">
        <f t="shared" si="61"/>
        <v/>
      </c>
      <c r="M97" s="38" t="str">
        <f t="shared" si="62"/>
        <v/>
      </c>
      <c r="N97" s="38" t="str">
        <f t="shared" si="63"/>
        <v/>
      </c>
      <c r="O97" s="38" t="str">
        <f t="shared" si="64"/>
        <v/>
      </c>
      <c r="P97" s="38" t="str">
        <f t="shared" si="65"/>
        <v/>
      </c>
      <c r="Q97" s="38" t="str">
        <f t="shared" si="66"/>
        <v/>
      </c>
      <c r="R97" s="38" t="str">
        <f t="shared" si="67"/>
        <v/>
      </c>
      <c r="S97" s="38" t="str">
        <f t="shared" si="68"/>
        <v/>
      </c>
      <c r="T97" s="38" t="str">
        <f t="shared" si="69"/>
        <v/>
      </c>
      <c r="U97" s="38" t="str">
        <f t="shared" si="70"/>
        <v/>
      </c>
      <c r="V97" s="38" t="str">
        <f t="shared" si="71"/>
        <v/>
      </c>
      <c r="W97" s="38" t="str">
        <f t="shared" si="72"/>
        <v/>
      </c>
      <c r="X97" s="38" t="str">
        <f t="shared" si="73"/>
        <v/>
      </c>
      <c r="Y97" s="13" t="str">
        <f t="shared" si="74"/>
        <v/>
      </c>
      <c r="Z97" s="13" t="str">
        <f t="shared" si="75"/>
        <v/>
      </c>
      <c r="AA97" s="13" t="str">
        <f>IF($A97="","",IF(AND('03_Necesidad'!$I97&lt;&gt;"",'03_Necesidad'!$I97='04_Impacto'!$J97,'03_Necesidad'!$K97='04_Impacto'!$L97),"A17 La fuente y la justificación son idénticas en Necesidad e Impacto: verifique que no se use el mismo elemento para elevar dos criterios (Ap. 6.3)",""))</f>
        <v/>
      </c>
      <c r="AB97" s="25" t="str" cm="1">
        <f t="array" ref="AB97">IF($A97="","",IF(AND(_xlfn.XLOOKUP($A97,Proy_Folio,Proy_TratDif,"")&lt;&gt;INDEX(Cat_TratDif,1),_xlfn.XLOOKUP($A97,Proy_Folio,Proy_Participa,"")=""),"A18 Se declaró un tratamiento diferenciado sin definir si el proyecto participa en la comparación general (Ap. 1.2)",""))</f>
        <v/>
      </c>
      <c r="AC97" s="25" t="str">
        <f t="shared" si="76"/>
        <v/>
      </c>
      <c r="AD97" s="24" t="str" cm="1">
        <f t="array" ref="AD97">IF($A97="","",SUMPRODUCT(--($K97:$AB97&lt;&gt;"")))</f>
        <v/>
      </c>
    </row>
    <row r="98" spans="1:30" ht="31.95" customHeight="1" x14ac:dyDescent="0.3">
      <c r="A98" s="38" t="str">
        <f>IF('01_Proyectos'!A98="","",'01_Proyectos'!A98)</f>
        <v/>
      </c>
      <c r="B98" s="38" t="str">
        <f t="shared" si="51"/>
        <v/>
      </c>
      <c r="C98" s="34" t="str">
        <f t="shared" si="52"/>
        <v/>
      </c>
      <c r="D98" s="34" t="str">
        <f t="shared" si="53"/>
        <v/>
      </c>
      <c r="E98" s="34" t="str">
        <f t="shared" si="54"/>
        <v/>
      </c>
      <c r="F98" s="34" t="str">
        <f t="shared" si="55"/>
        <v/>
      </c>
      <c r="G98" s="34" t="str">
        <f t="shared" si="56"/>
        <v/>
      </c>
      <c r="H98" s="34" t="str">
        <f t="shared" si="57"/>
        <v/>
      </c>
      <c r="I98" s="34" t="str">
        <f t="shared" si="58"/>
        <v/>
      </c>
      <c r="J98" s="34" t="str">
        <f t="shared" si="59"/>
        <v/>
      </c>
      <c r="K98" s="38" t="str">
        <f t="shared" si="60"/>
        <v/>
      </c>
      <c r="L98" s="38" t="str">
        <f t="shared" si="61"/>
        <v/>
      </c>
      <c r="M98" s="38" t="str">
        <f t="shared" si="62"/>
        <v/>
      </c>
      <c r="N98" s="38" t="str">
        <f t="shared" si="63"/>
        <v/>
      </c>
      <c r="O98" s="38" t="str">
        <f t="shared" si="64"/>
        <v/>
      </c>
      <c r="P98" s="38" t="str">
        <f t="shared" si="65"/>
        <v/>
      </c>
      <c r="Q98" s="38" t="str">
        <f t="shared" si="66"/>
        <v/>
      </c>
      <c r="R98" s="38" t="str">
        <f t="shared" si="67"/>
        <v/>
      </c>
      <c r="S98" s="38" t="str">
        <f t="shared" si="68"/>
        <v/>
      </c>
      <c r="T98" s="38" t="str">
        <f t="shared" si="69"/>
        <v/>
      </c>
      <c r="U98" s="38" t="str">
        <f t="shared" si="70"/>
        <v/>
      </c>
      <c r="V98" s="38" t="str">
        <f t="shared" si="71"/>
        <v/>
      </c>
      <c r="W98" s="38" t="str">
        <f t="shared" si="72"/>
        <v/>
      </c>
      <c r="X98" s="38" t="str">
        <f t="shared" si="73"/>
        <v/>
      </c>
      <c r="Y98" s="13" t="str">
        <f t="shared" si="74"/>
        <v/>
      </c>
      <c r="Z98" s="13" t="str">
        <f t="shared" si="75"/>
        <v/>
      </c>
      <c r="AA98" s="13" t="str">
        <f>IF($A98="","",IF(AND('03_Necesidad'!$I98&lt;&gt;"",'03_Necesidad'!$I98='04_Impacto'!$J98,'03_Necesidad'!$K98='04_Impacto'!$L98),"A17 La fuente y la justificación son idénticas en Necesidad e Impacto: verifique que no se use el mismo elemento para elevar dos criterios (Ap. 6.3)",""))</f>
        <v/>
      </c>
      <c r="AB98" s="25" t="str" cm="1">
        <f t="array" ref="AB98">IF($A98="","",IF(AND(_xlfn.XLOOKUP($A98,Proy_Folio,Proy_TratDif,"")&lt;&gt;INDEX(Cat_TratDif,1),_xlfn.XLOOKUP($A98,Proy_Folio,Proy_Participa,"")=""),"A18 Se declaró un tratamiento diferenciado sin definir si el proyecto participa en la comparación general (Ap. 1.2)",""))</f>
        <v/>
      </c>
      <c r="AC98" s="25" t="str">
        <f t="shared" si="76"/>
        <v/>
      </c>
      <c r="AD98" s="24" t="str" cm="1">
        <f t="array" ref="AD98">IF($A98="","",SUMPRODUCT(--($K98:$AB98&lt;&gt;"")))</f>
        <v/>
      </c>
    </row>
    <row r="99" spans="1:30" ht="31.95" customHeight="1" x14ac:dyDescent="0.3">
      <c r="A99" s="38" t="str">
        <f>IF('01_Proyectos'!A99="","",'01_Proyectos'!A99)</f>
        <v/>
      </c>
      <c r="B99" s="38" t="str">
        <f t="shared" si="51"/>
        <v/>
      </c>
      <c r="C99" s="34" t="str">
        <f t="shared" si="52"/>
        <v/>
      </c>
      <c r="D99" s="34" t="str">
        <f t="shared" si="53"/>
        <v/>
      </c>
      <c r="E99" s="34" t="str">
        <f t="shared" si="54"/>
        <v/>
      </c>
      <c r="F99" s="34" t="str">
        <f t="shared" si="55"/>
        <v/>
      </c>
      <c r="G99" s="34" t="str">
        <f t="shared" si="56"/>
        <v/>
      </c>
      <c r="H99" s="34" t="str">
        <f t="shared" si="57"/>
        <v/>
      </c>
      <c r="I99" s="34" t="str">
        <f t="shared" si="58"/>
        <v/>
      </c>
      <c r="J99" s="34" t="str">
        <f t="shared" si="59"/>
        <v/>
      </c>
      <c r="K99" s="38" t="str">
        <f t="shared" si="60"/>
        <v/>
      </c>
      <c r="L99" s="38" t="str">
        <f t="shared" si="61"/>
        <v/>
      </c>
      <c r="M99" s="38" t="str">
        <f t="shared" si="62"/>
        <v/>
      </c>
      <c r="N99" s="38" t="str">
        <f t="shared" si="63"/>
        <v/>
      </c>
      <c r="O99" s="38" t="str">
        <f t="shared" si="64"/>
        <v/>
      </c>
      <c r="P99" s="38" t="str">
        <f t="shared" si="65"/>
        <v/>
      </c>
      <c r="Q99" s="38" t="str">
        <f t="shared" si="66"/>
        <v/>
      </c>
      <c r="R99" s="38" t="str">
        <f t="shared" si="67"/>
        <v/>
      </c>
      <c r="S99" s="38" t="str">
        <f t="shared" si="68"/>
        <v/>
      </c>
      <c r="T99" s="38" t="str">
        <f t="shared" si="69"/>
        <v/>
      </c>
      <c r="U99" s="38" t="str">
        <f t="shared" si="70"/>
        <v/>
      </c>
      <c r="V99" s="38" t="str">
        <f t="shared" si="71"/>
        <v/>
      </c>
      <c r="W99" s="38" t="str">
        <f t="shared" si="72"/>
        <v/>
      </c>
      <c r="X99" s="38" t="str">
        <f t="shared" si="73"/>
        <v/>
      </c>
      <c r="Y99" s="13" t="str">
        <f t="shared" si="74"/>
        <v/>
      </c>
      <c r="Z99" s="13" t="str">
        <f t="shared" si="75"/>
        <v/>
      </c>
      <c r="AA99" s="13" t="str">
        <f>IF($A99="","",IF(AND('03_Necesidad'!$I99&lt;&gt;"",'03_Necesidad'!$I99='04_Impacto'!$J99,'03_Necesidad'!$K99='04_Impacto'!$L99),"A17 La fuente y la justificación son idénticas en Necesidad e Impacto: verifique que no se use el mismo elemento para elevar dos criterios (Ap. 6.3)",""))</f>
        <v/>
      </c>
      <c r="AB99" s="25" t="str" cm="1">
        <f t="array" ref="AB99">IF($A99="","",IF(AND(_xlfn.XLOOKUP($A99,Proy_Folio,Proy_TratDif,"")&lt;&gt;INDEX(Cat_TratDif,1),_xlfn.XLOOKUP($A99,Proy_Folio,Proy_Participa,"")=""),"A18 Se declaró un tratamiento diferenciado sin definir si el proyecto participa en la comparación general (Ap. 1.2)",""))</f>
        <v/>
      </c>
      <c r="AC99" s="25" t="str">
        <f t="shared" si="76"/>
        <v/>
      </c>
      <c r="AD99" s="24" t="str" cm="1">
        <f t="array" ref="AD99">IF($A99="","",SUMPRODUCT(--($K99:$AB99&lt;&gt;"")))</f>
        <v/>
      </c>
    </row>
    <row r="100" spans="1:30" ht="31.95" customHeight="1" x14ac:dyDescent="0.3">
      <c r="A100" s="38" t="str">
        <f>IF('01_Proyectos'!A100="","",'01_Proyectos'!A100)</f>
        <v/>
      </c>
      <c r="B100" s="38" t="str">
        <f t="shared" si="51"/>
        <v/>
      </c>
      <c r="C100" s="34" t="str">
        <f t="shared" si="52"/>
        <v/>
      </c>
      <c r="D100" s="34" t="str">
        <f t="shared" si="53"/>
        <v/>
      </c>
      <c r="E100" s="34" t="str">
        <f t="shared" si="54"/>
        <v/>
      </c>
      <c r="F100" s="34" t="str">
        <f t="shared" si="55"/>
        <v/>
      </c>
      <c r="G100" s="34" t="str">
        <f t="shared" si="56"/>
        <v/>
      </c>
      <c r="H100" s="34" t="str">
        <f t="shared" si="57"/>
        <v/>
      </c>
      <c r="I100" s="34" t="str">
        <f t="shared" si="58"/>
        <v/>
      </c>
      <c r="J100" s="34" t="str">
        <f t="shared" si="59"/>
        <v/>
      </c>
      <c r="K100" s="38" t="str">
        <f t="shared" si="60"/>
        <v/>
      </c>
      <c r="L100" s="38" t="str">
        <f t="shared" si="61"/>
        <v/>
      </c>
      <c r="M100" s="38" t="str">
        <f t="shared" si="62"/>
        <v/>
      </c>
      <c r="N100" s="38" t="str">
        <f t="shared" si="63"/>
        <v/>
      </c>
      <c r="O100" s="38" t="str">
        <f t="shared" si="64"/>
        <v/>
      </c>
      <c r="P100" s="38" t="str">
        <f t="shared" si="65"/>
        <v/>
      </c>
      <c r="Q100" s="38" t="str">
        <f t="shared" si="66"/>
        <v/>
      </c>
      <c r="R100" s="38" t="str">
        <f t="shared" si="67"/>
        <v/>
      </c>
      <c r="S100" s="38" t="str">
        <f t="shared" si="68"/>
        <v/>
      </c>
      <c r="T100" s="38" t="str">
        <f t="shared" si="69"/>
        <v/>
      </c>
      <c r="U100" s="38" t="str">
        <f t="shared" si="70"/>
        <v/>
      </c>
      <c r="V100" s="38" t="str">
        <f t="shared" si="71"/>
        <v/>
      </c>
      <c r="W100" s="38" t="str">
        <f t="shared" si="72"/>
        <v/>
      </c>
      <c r="X100" s="38" t="str">
        <f t="shared" si="73"/>
        <v/>
      </c>
      <c r="Y100" s="13" t="str">
        <f t="shared" si="74"/>
        <v/>
      </c>
      <c r="Z100" s="13" t="str">
        <f t="shared" si="75"/>
        <v/>
      </c>
      <c r="AA100" s="13" t="str">
        <f>IF($A100="","",IF(AND('03_Necesidad'!$I100&lt;&gt;"",'03_Necesidad'!$I100='04_Impacto'!$J100,'03_Necesidad'!$K100='04_Impacto'!$L100),"A17 La fuente y la justificación son idénticas en Necesidad e Impacto: verifique que no se use el mismo elemento para elevar dos criterios (Ap. 6.3)",""))</f>
        <v/>
      </c>
      <c r="AB100" s="25" t="str" cm="1">
        <f t="array" ref="AB100">IF($A100="","",IF(AND(_xlfn.XLOOKUP($A100,Proy_Folio,Proy_TratDif,"")&lt;&gt;INDEX(Cat_TratDif,1),_xlfn.XLOOKUP($A100,Proy_Folio,Proy_Participa,"")=""),"A18 Se declaró un tratamiento diferenciado sin definir si el proyecto participa en la comparación general (Ap. 1.2)",""))</f>
        <v/>
      </c>
      <c r="AC100" s="25" t="str">
        <f t="shared" si="76"/>
        <v/>
      </c>
      <c r="AD100" s="24" t="str" cm="1">
        <f t="array" ref="AD100">IF($A100="","",SUMPRODUCT(--($K100:$AB100&lt;&gt;"")))</f>
        <v/>
      </c>
    </row>
    <row r="101" spans="1:30" ht="31.95" customHeight="1" x14ac:dyDescent="0.3">
      <c r="A101" s="38" t="str">
        <f>IF('01_Proyectos'!A101="","",'01_Proyectos'!A101)</f>
        <v/>
      </c>
      <c r="B101" s="38" t="str">
        <f t="shared" si="51"/>
        <v/>
      </c>
      <c r="C101" s="34" t="str">
        <f t="shared" si="52"/>
        <v/>
      </c>
      <c r="D101" s="34" t="str">
        <f t="shared" si="53"/>
        <v/>
      </c>
      <c r="E101" s="34" t="str">
        <f t="shared" si="54"/>
        <v/>
      </c>
      <c r="F101" s="34" t="str">
        <f t="shared" si="55"/>
        <v/>
      </c>
      <c r="G101" s="34" t="str">
        <f t="shared" si="56"/>
        <v/>
      </c>
      <c r="H101" s="34" t="str">
        <f t="shared" si="57"/>
        <v/>
      </c>
      <c r="I101" s="34" t="str">
        <f t="shared" si="58"/>
        <v/>
      </c>
      <c r="J101" s="34" t="str">
        <f t="shared" si="59"/>
        <v/>
      </c>
      <c r="K101" s="38" t="str">
        <f t="shared" si="60"/>
        <v/>
      </c>
      <c r="L101" s="38" t="str">
        <f t="shared" si="61"/>
        <v/>
      </c>
      <c r="M101" s="38" t="str">
        <f t="shared" si="62"/>
        <v/>
      </c>
      <c r="N101" s="38" t="str">
        <f t="shared" si="63"/>
        <v/>
      </c>
      <c r="O101" s="38" t="str">
        <f t="shared" si="64"/>
        <v/>
      </c>
      <c r="P101" s="38" t="str">
        <f t="shared" si="65"/>
        <v/>
      </c>
      <c r="Q101" s="38" t="str">
        <f t="shared" si="66"/>
        <v/>
      </c>
      <c r="R101" s="38" t="str">
        <f t="shared" si="67"/>
        <v/>
      </c>
      <c r="S101" s="38" t="str">
        <f t="shared" si="68"/>
        <v/>
      </c>
      <c r="T101" s="38" t="str">
        <f t="shared" si="69"/>
        <v/>
      </c>
      <c r="U101" s="38" t="str">
        <f t="shared" si="70"/>
        <v/>
      </c>
      <c r="V101" s="38" t="str">
        <f t="shared" si="71"/>
        <v/>
      </c>
      <c r="W101" s="38" t="str">
        <f t="shared" si="72"/>
        <v/>
      </c>
      <c r="X101" s="38" t="str">
        <f t="shared" si="73"/>
        <v/>
      </c>
      <c r="Y101" s="13" t="str">
        <f t="shared" si="74"/>
        <v/>
      </c>
      <c r="Z101" s="13" t="str">
        <f t="shared" si="75"/>
        <v/>
      </c>
      <c r="AA101" s="13" t="str">
        <f>IF($A101="","",IF(AND('03_Necesidad'!$I101&lt;&gt;"",'03_Necesidad'!$I101='04_Impacto'!$J101,'03_Necesidad'!$K101='04_Impacto'!$L101),"A17 La fuente y la justificación son idénticas en Necesidad e Impacto: verifique que no se use el mismo elemento para elevar dos criterios (Ap. 6.3)",""))</f>
        <v/>
      </c>
      <c r="AB101" s="25" t="str" cm="1">
        <f t="array" ref="AB101">IF($A101="","",IF(AND(_xlfn.XLOOKUP($A101,Proy_Folio,Proy_TratDif,"")&lt;&gt;INDEX(Cat_TratDif,1),_xlfn.XLOOKUP($A101,Proy_Folio,Proy_Participa,"")=""),"A18 Se declaró un tratamiento diferenciado sin definir si el proyecto participa en la comparación general (Ap. 1.2)",""))</f>
        <v/>
      </c>
      <c r="AC101" s="25" t="str">
        <f t="shared" si="76"/>
        <v/>
      </c>
      <c r="AD101" s="24" t="str" cm="1">
        <f t="array" ref="AD101">IF($A101="","",SUMPRODUCT(--($K101:$AB101&lt;&gt;"")))</f>
        <v/>
      </c>
    </row>
    <row r="102" spans="1:30" ht="31.95" customHeight="1" x14ac:dyDescent="0.3">
      <c r="A102" s="38" t="str">
        <f>IF('01_Proyectos'!A102="","",'01_Proyectos'!A102)</f>
        <v/>
      </c>
      <c r="B102" s="38" t="str">
        <f t="shared" si="51"/>
        <v/>
      </c>
      <c r="C102" s="34" t="str">
        <f t="shared" si="52"/>
        <v/>
      </c>
      <c r="D102" s="34" t="str">
        <f t="shared" si="53"/>
        <v/>
      </c>
      <c r="E102" s="34" t="str">
        <f t="shared" si="54"/>
        <v/>
      </c>
      <c r="F102" s="34" t="str">
        <f t="shared" si="55"/>
        <v/>
      </c>
      <c r="G102" s="34" t="str">
        <f t="shared" si="56"/>
        <v/>
      </c>
      <c r="H102" s="34" t="str">
        <f t="shared" si="57"/>
        <v/>
      </c>
      <c r="I102" s="34" t="str">
        <f t="shared" si="58"/>
        <v/>
      </c>
      <c r="J102" s="34" t="str">
        <f t="shared" si="59"/>
        <v/>
      </c>
      <c r="K102" s="38" t="str">
        <f t="shared" si="60"/>
        <v/>
      </c>
      <c r="L102" s="38" t="str">
        <f t="shared" si="61"/>
        <v/>
      </c>
      <c r="M102" s="38" t="str">
        <f t="shared" si="62"/>
        <v/>
      </c>
      <c r="N102" s="38" t="str">
        <f t="shared" si="63"/>
        <v/>
      </c>
      <c r="O102" s="38" t="str">
        <f t="shared" si="64"/>
        <v/>
      </c>
      <c r="P102" s="38" t="str">
        <f t="shared" si="65"/>
        <v/>
      </c>
      <c r="Q102" s="38" t="str">
        <f t="shared" si="66"/>
        <v/>
      </c>
      <c r="R102" s="38" t="str">
        <f t="shared" si="67"/>
        <v/>
      </c>
      <c r="S102" s="38" t="str">
        <f t="shared" si="68"/>
        <v/>
      </c>
      <c r="T102" s="38" t="str">
        <f t="shared" si="69"/>
        <v/>
      </c>
      <c r="U102" s="38" t="str">
        <f t="shared" si="70"/>
        <v/>
      </c>
      <c r="V102" s="38" t="str">
        <f t="shared" si="71"/>
        <v/>
      </c>
      <c r="W102" s="38" t="str">
        <f t="shared" si="72"/>
        <v/>
      </c>
      <c r="X102" s="38" t="str">
        <f t="shared" si="73"/>
        <v/>
      </c>
      <c r="Y102" s="13" t="str">
        <f t="shared" si="74"/>
        <v/>
      </c>
      <c r="Z102" s="13" t="str">
        <f t="shared" si="75"/>
        <v/>
      </c>
      <c r="AA102" s="13" t="str">
        <f>IF($A102="","",IF(AND('03_Necesidad'!$I102&lt;&gt;"",'03_Necesidad'!$I102='04_Impacto'!$J102,'03_Necesidad'!$K102='04_Impacto'!$L102),"A17 La fuente y la justificación son idénticas en Necesidad e Impacto: verifique que no se use el mismo elemento para elevar dos criterios (Ap. 6.3)",""))</f>
        <v/>
      </c>
      <c r="AB102" s="25" t="str" cm="1">
        <f t="array" ref="AB102">IF($A102="","",IF(AND(_xlfn.XLOOKUP($A102,Proy_Folio,Proy_TratDif,"")&lt;&gt;INDEX(Cat_TratDif,1),_xlfn.XLOOKUP($A102,Proy_Folio,Proy_Participa,"")=""),"A18 Se declaró un tratamiento diferenciado sin definir si el proyecto participa en la comparación general (Ap. 1.2)",""))</f>
        <v/>
      </c>
      <c r="AC102" s="25" t="str">
        <f t="shared" si="76"/>
        <v/>
      </c>
      <c r="AD102" s="24" t="str" cm="1">
        <f t="array" ref="AD102">IF($A102="","",SUMPRODUCT(--($K102:$AB102&lt;&gt;"")))</f>
        <v/>
      </c>
    </row>
    <row r="103" spans="1:30" ht="31.95" customHeight="1" x14ac:dyDescent="0.3">
      <c r="A103" s="38" t="str">
        <f>IF('01_Proyectos'!A103="","",'01_Proyectos'!A103)</f>
        <v/>
      </c>
      <c r="B103" s="38" t="str">
        <f t="shared" si="51"/>
        <v/>
      </c>
      <c r="C103" s="34" t="str">
        <f t="shared" si="52"/>
        <v/>
      </c>
      <c r="D103" s="34" t="str">
        <f t="shared" si="53"/>
        <v/>
      </c>
      <c r="E103" s="34" t="str">
        <f t="shared" si="54"/>
        <v/>
      </c>
      <c r="F103" s="34" t="str">
        <f t="shared" si="55"/>
        <v/>
      </c>
      <c r="G103" s="34" t="str">
        <f t="shared" si="56"/>
        <v/>
      </c>
      <c r="H103" s="34" t="str">
        <f t="shared" si="57"/>
        <v/>
      </c>
      <c r="I103" s="34" t="str">
        <f t="shared" si="58"/>
        <v/>
      </c>
      <c r="J103" s="34" t="str">
        <f t="shared" si="59"/>
        <v/>
      </c>
      <c r="K103" s="38" t="str">
        <f t="shared" si="60"/>
        <v/>
      </c>
      <c r="L103" s="38" t="str">
        <f t="shared" si="61"/>
        <v/>
      </c>
      <c r="M103" s="38" t="str">
        <f t="shared" si="62"/>
        <v/>
      </c>
      <c r="N103" s="38" t="str">
        <f t="shared" si="63"/>
        <v/>
      </c>
      <c r="O103" s="38" t="str">
        <f t="shared" si="64"/>
        <v/>
      </c>
      <c r="P103" s="38" t="str">
        <f t="shared" si="65"/>
        <v/>
      </c>
      <c r="Q103" s="38" t="str">
        <f t="shared" si="66"/>
        <v/>
      </c>
      <c r="R103" s="38" t="str">
        <f t="shared" si="67"/>
        <v/>
      </c>
      <c r="S103" s="38" t="str">
        <f t="shared" si="68"/>
        <v/>
      </c>
      <c r="T103" s="38" t="str">
        <f t="shared" si="69"/>
        <v/>
      </c>
      <c r="U103" s="38" t="str">
        <f t="shared" si="70"/>
        <v/>
      </c>
      <c r="V103" s="38" t="str">
        <f t="shared" si="71"/>
        <v/>
      </c>
      <c r="W103" s="38" t="str">
        <f t="shared" si="72"/>
        <v/>
      </c>
      <c r="X103" s="38" t="str">
        <f t="shared" si="73"/>
        <v/>
      </c>
      <c r="Y103" s="13" t="str">
        <f t="shared" si="74"/>
        <v/>
      </c>
      <c r="Z103" s="13" t="str">
        <f t="shared" si="75"/>
        <v/>
      </c>
      <c r="AA103" s="13" t="str">
        <f>IF($A103="","",IF(AND('03_Necesidad'!$I103&lt;&gt;"",'03_Necesidad'!$I103='04_Impacto'!$J103,'03_Necesidad'!$K103='04_Impacto'!$L103),"A17 La fuente y la justificación son idénticas en Necesidad e Impacto: verifique que no se use el mismo elemento para elevar dos criterios (Ap. 6.3)",""))</f>
        <v/>
      </c>
      <c r="AB103" s="25" t="str" cm="1">
        <f t="array" ref="AB103">IF($A103="","",IF(AND(_xlfn.XLOOKUP($A103,Proy_Folio,Proy_TratDif,"")&lt;&gt;INDEX(Cat_TratDif,1),_xlfn.XLOOKUP($A103,Proy_Folio,Proy_Participa,"")=""),"A18 Se declaró un tratamiento diferenciado sin definir si el proyecto participa en la comparación general (Ap. 1.2)",""))</f>
        <v/>
      </c>
      <c r="AC103" s="25" t="str">
        <f t="shared" si="76"/>
        <v/>
      </c>
      <c r="AD103" s="24" t="str" cm="1">
        <f t="array" ref="AD103">IF($A103="","",SUMPRODUCT(--($K103:$AB103&lt;&gt;"")))</f>
        <v/>
      </c>
    </row>
  </sheetData>
  <sheetProtection algorithmName="SHA-512" hashValue="PYD8gYRSROb7HfiR5RwlUUzn6E59pjvQfqozjfuQ4HJyWmBEC3j1XmrDip9fqDoHjpZKSxkhDsC3LqWxq2q7Rw==" saltValue="xN7oSRnllDTLUvi4cZGkLw==" spinCount="100000" sheet="1" formatColumns="0" formatRows="0" sort="0" autoFilter="0"/>
  <autoFilter ref="A3:Z103" xr:uid="{8BAF5C13-DC06-4779-9A38-1271EA20E5F8}"/>
  <conditionalFormatting sqref="K4:X103">
    <cfRule type="expression" dxfId="0" priority="1">
      <formula>LEN(K4)&gt;0</formula>
    </cfRule>
  </conditionalFormatting>
  <dataValidations count="2">
    <dataValidation allowBlank="1" showInputMessage="1" showErrorMessage="1" promptTitle="Unidad de priorización" prompt="Explique por qué el proyecto constituye una unidad de priorización propia, o por qué se registra como asociado a otra intervención (Ap. 5.2). Es el sustento de lo declarado en las dos columnas anteriores." sqref="AD4:AD103" xr:uid="{E3F89683-9C63-4653-8C77-768868588C5F}"/>
    <dataValidation type="list" allowBlank="1" showInputMessage="1" showErrorMessage="1" errorTitle="Valor no válido" error="Seleccione un valor del catálogo (99_Catálogos)." promptTitle="Registro agregado" prompt="Ap. 5.2: puede tratarse como una sola unidad si agrupa intervenciones homogéneas. Si son heterogéneas, debe desagregarse." sqref="AC4:AC103" xr:uid="{2A09BE01-0BD0-4DC7-9D2C-1AD933D20DF6}">
      <formula1>Cat_SiNoNA</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7D746-03AD-4EFC-83D1-D631F506E0FE}">
  <dimension ref="A1:I3413"/>
  <sheetViews>
    <sheetView workbookViewId="0">
      <selection activeCell="A423" sqref="A423"/>
    </sheetView>
  </sheetViews>
  <sheetFormatPr baseColWidth="10" defaultRowHeight="14.4" x14ac:dyDescent="0.3"/>
  <cols>
    <col min="1" max="1" width="48.109375" style="13" customWidth="1"/>
    <col min="2" max="2" width="96.33203125" style="13" customWidth="1"/>
    <col min="3" max="3" width="31.44140625" style="13" customWidth="1"/>
    <col min="4" max="4" width="16.6640625" style="13" customWidth="1"/>
    <col min="5" max="5" width="24.109375" style="13" customWidth="1"/>
    <col min="6" max="6" width="37" style="13" customWidth="1"/>
    <col min="7" max="8" width="16.6640625" style="13" customWidth="1"/>
    <col min="9" max="9" width="59.21875" style="13" customWidth="1"/>
    <col min="10" max="16384" width="11.5546875" style="13"/>
  </cols>
  <sheetData>
    <row r="1" spans="1:9" ht="18" x14ac:dyDescent="0.35">
      <c r="A1" s="341" t="s">
        <v>0</v>
      </c>
      <c r="B1" s="176"/>
      <c r="C1" s="176"/>
      <c r="D1" s="176"/>
      <c r="E1" s="176"/>
      <c r="F1" s="176"/>
      <c r="G1" s="176"/>
      <c r="H1" s="176"/>
      <c r="I1" s="176"/>
    </row>
    <row r="2" spans="1:9" x14ac:dyDescent="0.3">
      <c r="A2" s="119" t="s">
        <v>1</v>
      </c>
      <c r="B2" s="176"/>
      <c r="C2" s="176"/>
      <c r="D2" s="176"/>
      <c r="E2" s="176"/>
      <c r="F2" s="176"/>
      <c r="G2" s="176"/>
      <c r="H2" s="176"/>
      <c r="I2" s="176"/>
    </row>
    <row r="3" spans="1:9" x14ac:dyDescent="0.3">
      <c r="A3" s="342" t="s">
        <v>2</v>
      </c>
      <c r="B3" s="176"/>
      <c r="C3" s="176"/>
      <c r="D3" s="176"/>
      <c r="E3" s="176"/>
      <c r="F3" s="176"/>
      <c r="G3" s="176"/>
      <c r="H3" s="176"/>
      <c r="I3" s="176"/>
    </row>
    <row r="4" spans="1:9" x14ac:dyDescent="0.3">
      <c r="A4" s="176"/>
      <c r="B4" s="176"/>
      <c r="C4" s="176"/>
      <c r="D4" s="176"/>
      <c r="E4" s="176"/>
      <c r="F4" s="176"/>
      <c r="G4" s="176"/>
      <c r="H4" s="176"/>
      <c r="I4" s="176"/>
    </row>
    <row r="5" spans="1:9" x14ac:dyDescent="0.3">
      <c r="A5" s="176"/>
      <c r="B5" s="176"/>
      <c r="C5" s="176"/>
      <c r="D5" s="176"/>
      <c r="E5" s="176"/>
      <c r="F5" s="176"/>
      <c r="G5" s="176"/>
      <c r="H5" s="176"/>
      <c r="I5" s="176"/>
    </row>
    <row r="6" spans="1:9" x14ac:dyDescent="0.3">
      <c r="A6" s="337" t="s">
        <v>3</v>
      </c>
      <c r="B6" s="337"/>
      <c r="C6" s="337"/>
      <c r="D6" s="337"/>
      <c r="E6" s="337"/>
      <c r="F6" s="337"/>
      <c r="G6" s="176"/>
      <c r="H6" s="176"/>
      <c r="I6" s="176"/>
    </row>
    <row r="7" spans="1:9" x14ac:dyDescent="0.3">
      <c r="A7" s="121" t="s">
        <v>4</v>
      </c>
      <c r="B7" s="121" t="s">
        <v>5</v>
      </c>
      <c r="C7" s="121" t="s">
        <v>6</v>
      </c>
      <c r="D7" s="176"/>
      <c r="E7" s="176"/>
      <c r="F7" s="176"/>
      <c r="G7" s="176"/>
      <c r="H7" s="176"/>
      <c r="I7" s="176"/>
    </row>
    <row r="8" spans="1:9" x14ac:dyDescent="0.3">
      <c r="A8" s="1" t="s">
        <v>7</v>
      </c>
      <c r="B8" s="2" t="s">
        <v>8</v>
      </c>
      <c r="C8" s="139">
        <v>0</v>
      </c>
      <c r="D8" s="176"/>
      <c r="E8" s="176"/>
      <c r="F8" s="176"/>
      <c r="G8" s="176"/>
      <c r="H8" s="176"/>
      <c r="I8" s="176"/>
    </row>
    <row r="9" spans="1:9" x14ac:dyDescent="0.3">
      <c r="A9" s="4" t="s">
        <v>9</v>
      </c>
      <c r="B9" s="5" t="s">
        <v>10</v>
      </c>
      <c r="C9" s="140">
        <v>50</v>
      </c>
      <c r="D9" s="176"/>
      <c r="E9" s="176"/>
      <c r="F9" s="176"/>
      <c r="G9" s="176"/>
      <c r="H9" s="176"/>
      <c r="I9" s="176"/>
    </row>
    <row r="10" spans="1:9" x14ac:dyDescent="0.3">
      <c r="A10" s="4" t="s">
        <v>11</v>
      </c>
      <c r="B10" s="5" t="s">
        <v>12</v>
      </c>
      <c r="C10" s="140">
        <v>100</v>
      </c>
      <c r="D10" s="176"/>
      <c r="E10" s="176"/>
      <c r="F10" s="176"/>
      <c r="G10" s="176"/>
      <c r="H10" s="176"/>
      <c r="I10" s="176"/>
    </row>
    <row r="11" spans="1:9" x14ac:dyDescent="0.3">
      <c r="A11" s="7" t="s">
        <v>13</v>
      </c>
      <c r="B11" s="8" t="s">
        <v>14</v>
      </c>
      <c r="C11" s="141" t="s">
        <v>15</v>
      </c>
      <c r="D11" s="176"/>
      <c r="E11" s="176"/>
      <c r="F11" s="176"/>
      <c r="G11" s="176"/>
      <c r="H11" s="176"/>
      <c r="I11" s="176"/>
    </row>
    <row r="12" spans="1:9" x14ac:dyDescent="0.3">
      <c r="A12" s="176"/>
      <c r="B12" s="176"/>
      <c r="C12" s="176"/>
      <c r="D12" s="176"/>
      <c r="E12" s="176"/>
      <c r="F12" s="176"/>
      <c r="G12" s="176"/>
      <c r="H12" s="176"/>
      <c r="I12" s="176"/>
    </row>
    <row r="13" spans="1:9" x14ac:dyDescent="0.3">
      <c r="A13" s="337" t="s">
        <v>16</v>
      </c>
      <c r="B13" s="337"/>
      <c r="C13" s="337"/>
      <c r="D13" s="337"/>
      <c r="E13" s="337"/>
      <c r="F13" s="337"/>
      <c r="G13" s="176"/>
      <c r="H13" s="176"/>
      <c r="I13" s="176"/>
    </row>
    <row r="14" spans="1:9" x14ac:dyDescent="0.3">
      <c r="A14" s="121" t="s">
        <v>17</v>
      </c>
      <c r="B14" s="121" t="s">
        <v>5</v>
      </c>
      <c r="C14" s="121" t="s">
        <v>6038</v>
      </c>
      <c r="D14" s="176"/>
      <c r="E14" s="176"/>
      <c r="F14" s="176"/>
      <c r="G14" s="176"/>
      <c r="H14" s="176"/>
      <c r="I14" s="176"/>
    </row>
    <row r="15" spans="1:9" x14ac:dyDescent="0.3">
      <c r="A15" s="1" t="s">
        <v>18</v>
      </c>
      <c r="B15" s="2" t="s">
        <v>19</v>
      </c>
      <c r="C15" s="3">
        <v>1</v>
      </c>
      <c r="D15" s="176"/>
      <c r="E15" s="176"/>
      <c r="F15" s="176"/>
      <c r="G15" s="176"/>
      <c r="H15" s="176"/>
      <c r="I15" s="176"/>
    </row>
    <row r="16" spans="1:9" x14ac:dyDescent="0.3">
      <c r="A16" s="4" t="s">
        <v>20</v>
      </c>
      <c r="B16" s="5" t="s">
        <v>21</v>
      </c>
      <c r="C16" s="6">
        <v>2</v>
      </c>
      <c r="D16" s="176"/>
      <c r="E16" s="176"/>
      <c r="F16" s="176"/>
      <c r="G16" s="176"/>
      <c r="H16" s="176"/>
      <c r="I16" s="176"/>
    </row>
    <row r="17" spans="1:9" x14ac:dyDescent="0.3">
      <c r="A17" s="4" t="s">
        <v>22</v>
      </c>
      <c r="B17" s="5" t="s">
        <v>23</v>
      </c>
      <c r="C17" s="6">
        <v>3</v>
      </c>
      <c r="D17" s="176"/>
      <c r="E17" s="176"/>
      <c r="F17" s="176"/>
      <c r="G17" s="176"/>
      <c r="H17" s="176"/>
      <c r="I17" s="176"/>
    </row>
    <row r="18" spans="1:9" x14ac:dyDescent="0.3">
      <c r="A18" s="7" t="s">
        <v>13</v>
      </c>
      <c r="B18" s="8" t="s">
        <v>24</v>
      </c>
      <c r="C18" s="9" t="s">
        <v>15</v>
      </c>
      <c r="D18" s="176"/>
      <c r="E18" s="176"/>
      <c r="F18" s="176"/>
      <c r="G18" s="176"/>
      <c r="H18" s="176"/>
      <c r="I18" s="176"/>
    </row>
    <row r="19" spans="1:9" x14ac:dyDescent="0.3">
      <c r="A19" s="176"/>
      <c r="B19" s="176"/>
      <c r="C19" s="176"/>
      <c r="D19" s="176"/>
      <c r="E19" s="176"/>
      <c r="F19" s="176"/>
      <c r="G19" s="176"/>
      <c r="H19" s="176"/>
      <c r="I19" s="176"/>
    </row>
    <row r="20" spans="1:9" x14ac:dyDescent="0.3">
      <c r="A20" s="337" t="s">
        <v>25</v>
      </c>
      <c r="B20" s="337"/>
      <c r="C20" s="337"/>
      <c r="D20" s="337"/>
      <c r="E20" s="337"/>
      <c r="F20" s="337"/>
      <c r="G20" s="176"/>
      <c r="H20" s="176"/>
      <c r="I20" s="176"/>
    </row>
    <row r="21" spans="1:9" x14ac:dyDescent="0.3">
      <c r="A21" s="121" t="s">
        <v>26</v>
      </c>
      <c r="B21" s="121" t="s">
        <v>5</v>
      </c>
      <c r="C21" s="176"/>
      <c r="D21" s="176"/>
      <c r="E21" s="176"/>
      <c r="F21" s="176"/>
      <c r="G21" s="176"/>
      <c r="H21" s="176"/>
      <c r="I21" s="176"/>
    </row>
    <row r="22" spans="1:9" x14ac:dyDescent="0.3">
      <c r="A22" s="1" t="s">
        <v>27</v>
      </c>
      <c r="B22" s="3">
        <v>2</v>
      </c>
      <c r="C22" s="176"/>
      <c r="D22" s="176"/>
      <c r="E22" s="176"/>
      <c r="F22" s="176"/>
      <c r="G22" s="176"/>
      <c r="H22" s="176"/>
      <c r="I22" s="176"/>
    </row>
    <row r="23" spans="1:9" x14ac:dyDescent="0.3">
      <c r="A23" s="4" t="s">
        <v>28</v>
      </c>
      <c r="B23" s="6">
        <v>1</v>
      </c>
      <c r="C23" s="176"/>
      <c r="D23" s="176"/>
      <c r="E23" s="176"/>
      <c r="F23" s="176"/>
      <c r="G23" s="176"/>
      <c r="H23" s="176"/>
      <c r="I23" s="176"/>
    </row>
    <row r="24" spans="1:9" x14ac:dyDescent="0.3">
      <c r="A24" s="7" t="s">
        <v>29</v>
      </c>
      <c r="B24" s="9">
        <v>0</v>
      </c>
      <c r="C24" s="176"/>
      <c r="D24" s="176"/>
      <c r="E24" s="176"/>
      <c r="F24" s="176"/>
      <c r="G24" s="176"/>
      <c r="H24" s="176"/>
      <c r="I24" s="176"/>
    </row>
    <row r="25" spans="1:9" x14ac:dyDescent="0.3">
      <c r="A25" s="176"/>
      <c r="B25" s="176"/>
      <c r="C25" s="176"/>
      <c r="D25" s="176"/>
      <c r="E25" s="176"/>
      <c r="F25" s="176"/>
      <c r="G25" s="176"/>
      <c r="H25" s="176"/>
      <c r="I25" s="176"/>
    </row>
    <row r="26" spans="1:9" x14ac:dyDescent="0.3">
      <c r="A26" s="337" t="s">
        <v>30</v>
      </c>
      <c r="B26" s="337"/>
      <c r="C26" s="337"/>
      <c r="D26" s="337"/>
      <c r="E26" s="337"/>
      <c r="F26" s="337"/>
      <c r="G26" s="176"/>
      <c r="H26" s="176"/>
      <c r="I26" s="176"/>
    </row>
    <row r="27" spans="1:9" x14ac:dyDescent="0.3">
      <c r="A27" s="121" t="s">
        <v>31</v>
      </c>
      <c r="B27" s="121" t="s">
        <v>5</v>
      </c>
      <c r="C27" s="176"/>
      <c r="D27" s="176"/>
      <c r="E27" s="176"/>
      <c r="F27" s="176"/>
      <c r="G27" s="176"/>
      <c r="H27" s="176"/>
      <c r="I27" s="176"/>
    </row>
    <row r="28" spans="1:9" x14ac:dyDescent="0.3">
      <c r="A28" s="1" t="s">
        <v>32</v>
      </c>
      <c r="B28" s="3">
        <v>2</v>
      </c>
      <c r="C28" s="176"/>
      <c r="D28" s="176"/>
      <c r="E28" s="176"/>
      <c r="F28" s="176"/>
      <c r="G28" s="176"/>
      <c r="H28" s="176"/>
      <c r="I28" s="176"/>
    </row>
    <row r="29" spans="1:9" x14ac:dyDescent="0.3">
      <c r="A29" s="4" t="s">
        <v>33</v>
      </c>
      <c r="B29" s="6">
        <v>1</v>
      </c>
      <c r="C29" s="176"/>
      <c r="D29" s="176"/>
      <c r="E29" s="176"/>
      <c r="F29" s="176"/>
      <c r="G29" s="176"/>
      <c r="H29" s="176"/>
      <c r="I29" s="176"/>
    </row>
    <row r="30" spans="1:9" x14ac:dyDescent="0.3">
      <c r="A30" s="7" t="s">
        <v>34</v>
      </c>
      <c r="B30" s="9">
        <v>0</v>
      </c>
      <c r="C30" s="176"/>
      <c r="D30" s="176"/>
      <c r="E30" s="176"/>
      <c r="F30" s="176"/>
      <c r="G30" s="176"/>
      <c r="H30" s="176"/>
      <c r="I30" s="176"/>
    </row>
    <row r="31" spans="1:9" x14ac:dyDescent="0.3">
      <c r="A31" s="176"/>
      <c r="B31" s="176"/>
      <c r="C31" s="176"/>
      <c r="D31" s="176"/>
      <c r="E31" s="176"/>
      <c r="F31" s="176"/>
      <c r="G31" s="176"/>
      <c r="H31" s="176"/>
      <c r="I31" s="176"/>
    </row>
    <row r="32" spans="1:9" x14ac:dyDescent="0.3">
      <c r="A32" s="337" t="s">
        <v>35</v>
      </c>
      <c r="B32" s="337"/>
      <c r="C32" s="337"/>
      <c r="D32" s="337"/>
      <c r="E32" s="337"/>
      <c r="F32" s="337"/>
      <c r="G32" s="176"/>
      <c r="H32" s="176"/>
      <c r="I32" s="176"/>
    </row>
    <row r="33" spans="1:9" x14ac:dyDescent="0.3">
      <c r="A33" s="122" t="s">
        <v>26</v>
      </c>
      <c r="B33" s="176"/>
      <c r="C33" s="176"/>
      <c r="D33" s="176"/>
      <c r="E33" s="176"/>
      <c r="F33" s="176"/>
      <c r="G33" s="176"/>
      <c r="H33" s="176"/>
      <c r="I33" s="176"/>
    </row>
    <row r="34" spans="1:9" x14ac:dyDescent="0.3">
      <c r="A34" s="10" t="s">
        <v>27</v>
      </c>
      <c r="B34" s="176"/>
      <c r="C34" s="176"/>
      <c r="D34" s="176"/>
      <c r="E34" s="176"/>
      <c r="F34" s="176"/>
      <c r="G34" s="176"/>
      <c r="H34" s="176"/>
      <c r="I34" s="176"/>
    </row>
    <row r="35" spans="1:9" x14ac:dyDescent="0.3">
      <c r="A35" s="11" t="s">
        <v>29</v>
      </c>
      <c r="B35" s="176"/>
      <c r="C35" s="176"/>
      <c r="D35" s="176"/>
      <c r="E35" s="176"/>
      <c r="F35" s="176"/>
      <c r="G35" s="176"/>
      <c r="H35" s="176"/>
      <c r="I35" s="176"/>
    </row>
    <row r="36" spans="1:9" x14ac:dyDescent="0.3">
      <c r="A36" s="176"/>
      <c r="B36" s="176"/>
      <c r="C36" s="176"/>
      <c r="D36" s="176"/>
      <c r="E36" s="176"/>
      <c r="F36" s="176"/>
      <c r="G36" s="176"/>
      <c r="H36" s="176"/>
      <c r="I36" s="176"/>
    </row>
    <row r="37" spans="1:9" x14ac:dyDescent="0.3">
      <c r="A37" s="337" t="s">
        <v>36</v>
      </c>
      <c r="B37" s="337"/>
      <c r="C37" s="337"/>
      <c r="D37" s="337"/>
      <c r="E37" s="337"/>
      <c r="F37" s="337"/>
      <c r="G37" s="176"/>
      <c r="H37" s="176"/>
      <c r="I37" s="176"/>
    </row>
    <row r="38" spans="1:9" x14ac:dyDescent="0.3">
      <c r="A38" s="121" t="s">
        <v>26</v>
      </c>
      <c r="B38" s="176"/>
      <c r="C38" s="176"/>
      <c r="D38" s="176"/>
      <c r="E38" s="176"/>
      <c r="F38" s="176"/>
      <c r="G38" s="176"/>
      <c r="H38" s="176"/>
      <c r="I38" s="176"/>
    </row>
    <row r="39" spans="1:9" x14ac:dyDescent="0.3">
      <c r="A39" s="10" t="s">
        <v>27</v>
      </c>
      <c r="B39" s="176"/>
      <c r="C39" s="176"/>
      <c r="D39" s="176"/>
      <c r="E39" s="176"/>
      <c r="F39" s="176"/>
      <c r="G39" s="176"/>
      <c r="H39" s="176"/>
      <c r="I39" s="176"/>
    </row>
    <row r="40" spans="1:9" x14ac:dyDescent="0.3">
      <c r="A40" s="12" t="s">
        <v>29</v>
      </c>
      <c r="B40" s="176"/>
      <c r="C40" s="176"/>
      <c r="D40" s="176"/>
      <c r="E40" s="176"/>
      <c r="F40" s="176"/>
      <c r="G40" s="176"/>
      <c r="H40" s="176"/>
      <c r="I40" s="176"/>
    </row>
    <row r="41" spans="1:9" x14ac:dyDescent="0.3">
      <c r="A41" s="11" t="s">
        <v>37</v>
      </c>
      <c r="B41" s="176"/>
      <c r="C41" s="176"/>
      <c r="D41" s="176"/>
      <c r="E41" s="176"/>
      <c r="F41" s="176"/>
      <c r="G41" s="176"/>
      <c r="H41" s="176"/>
      <c r="I41" s="176"/>
    </row>
    <row r="42" spans="1:9" x14ac:dyDescent="0.3">
      <c r="A42" s="176"/>
      <c r="B42" s="176"/>
      <c r="C42" s="176"/>
      <c r="D42" s="176"/>
      <c r="E42" s="176"/>
      <c r="F42" s="176"/>
      <c r="G42" s="176"/>
      <c r="H42" s="176"/>
      <c r="I42" s="176"/>
    </row>
    <row r="43" spans="1:9" x14ac:dyDescent="0.3">
      <c r="A43" s="337" t="s">
        <v>38</v>
      </c>
      <c r="B43" s="337"/>
      <c r="C43" s="337"/>
      <c r="D43" s="337"/>
      <c r="E43" s="337"/>
      <c r="F43" s="337"/>
      <c r="G43" s="176"/>
      <c r="H43" s="176"/>
      <c r="I43" s="176"/>
    </row>
    <row r="44" spans="1:9" x14ac:dyDescent="0.3">
      <c r="A44" s="122" t="s">
        <v>39</v>
      </c>
      <c r="B44" s="176"/>
      <c r="C44" s="176"/>
      <c r="D44" s="176"/>
      <c r="E44" s="176"/>
      <c r="F44" s="176"/>
      <c r="G44" s="176"/>
      <c r="H44" s="176"/>
      <c r="I44" s="176"/>
    </row>
    <row r="45" spans="1:9" x14ac:dyDescent="0.3">
      <c r="A45" s="10" t="s">
        <v>40</v>
      </c>
      <c r="B45" s="176"/>
      <c r="C45" s="176"/>
      <c r="D45" s="176"/>
      <c r="E45" s="176"/>
      <c r="F45" s="176"/>
      <c r="G45" s="176"/>
      <c r="H45" s="176"/>
      <c r="I45" s="176"/>
    </row>
    <row r="46" spans="1:9" x14ac:dyDescent="0.3">
      <c r="A46" s="12" t="s">
        <v>41</v>
      </c>
      <c r="B46" s="176"/>
      <c r="C46" s="176"/>
      <c r="D46" s="176"/>
      <c r="E46" s="176"/>
      <c r="F46" s="176"/>
      <c r="G46" s="176"/>
      <c r="H46" s="176"/>
      <c r="I46" s="176"/>
    </row>
    <row r="47" spans="1:9" x14ac:dyDescent="0.3">
      <c r="A47" s="12" t="s">
        <v>42</v>
      </c>
      <c r="B47" s="176"/>
      <c r="C47" s="176"/>
      <c r="D47" s="176"/>
      <c r="E47" s="176"/>
      <c r="F47" s="176"/>
      <c r="G47" s="176"/>
      <c r="H47" s="176"/>
      <c r="I47" s="176"/>
    </row>
    <row r="48" spans="1:9" x14ac:dyDescent="0.3">
      <c r="A48" s="12" t="s">
        <v>43</v>
      </c>
      <c r="B48" s="176"/>
      <c r="C48" s="176"/>
      <c r="D48" s="176"/>
      <c r="E48" s="176"/>
      <c r="F48" s="176"/>
      <c r="G48" s="176"/>
      <c r="H48" s="176"/>
      <c r="I48" s="176"/>
    </row>
    <row r="49" spans="1:9" x14ac:dyDescent="0.3">
      <c r="A49" s="12" t="s">
        <v>44</v>
      </c>
      <c r="B49" s="176"/>
      <c r="C49" s="176"/>
      <c r="D49" s="176"/>
      <c r="E49" s="176"/>
      <c r="F49" s="176"/>
      <c r="G49" s="176"/>
      <c r="H49" s="176"/>
      <c r="I49" s="176"/>
    </row>
    <row r="50" spans="1:9" x14ac:dyDescent="0.3">
      <c r="A50" s="11" t="s">
        <v>45</v>
      </c>
      <c r="B50" s="176"/>
      <c r="C50" s="176"/>
      <c r="D50" s="176"/>
      <c r="E50" s="176"/>
      <c r="F50" s="176"/>
      <c r="G50" s="176"/>
      <c r="H50" s="176"/>
      <c r="I50" s="176"/>
    </row>
    <row r="51" spans="1:9" x14ac:dyDescent="0.3">
      <c r="A51" s="176"/>
      <c r="B51" s="176"/>
      <c r="C51" s="176"/>
      <c r="D51" s="176"/>
      <c r="E51" s="176"/>
      <c r="F51" s="176"/>
      <c r="G51" s="176"/>
      <c r="H51" s="176"/>
      <c r="I51" s="176"/>
    </row>
    <row r="52" spans="1:9" x14ac:dyDescent="0.3">
      <c r="A52" s="337" t="s">
        <v>46</v>
      </c>
      <c r="B52" s="337"/>
      <c r="C52" s="337"/>
      <c r="D52" s="337"/>
      <c r="E52" s="337"/>
      <c r="F52" s="337"/>
      <c r="G52" s="176"/>
      <c r="H52" s="176"/>
      <c r="I52" s="176"/>
    </row>
    <row r="53" spans="1:9" x14ac:dyDescent="0.3">
      <c r="A53" s="122" t="s">
        <v>47</v>
      </c>
      <c r="B53" s="176"/>
      <c r="C53" s="176"/>
      <c r="D53" s="176"/>
      <c r="E53" s="176"/>
      <c r="F53" s="176"/>
      <c r="G53" s="176"/>
      <c r="H53" s="176"/>
      <c r="I53" s="176"/>
    </row>
    <row r="54" spans="1:9" x14ac:dyDescent="0.3">
      <c r="A54" s="10" t="s">
        <v>48</v>
      </c>
      <c r="B54" s="176"/>
      <c r="C54" s="176"/>
      <c r="D54" s="176"/>
      <c r="E54" s="176"/>
      <c r="F54" s="176"/>
      <c r="G54" s="176"/>
      <c r="H54" s="176"/>
      <c r="I54" s="176"/>
    </row>
    <row r="55" spans="1:9" x14ac:dyDescent="0.3">
      <c r="A55" s="11" t="s">
        <v>13</v>
      </c>
      <c r="B55" s="176"/>
      <c r="C55" s="176"/>
      <c r="D55" s="176"/>
      <c r="E55" s="176"/>
      <c r="F55" s="176"/>
      <c r="G55" s="176"/>
      <c r="H55" s="176"/>
      <c r="I55" s="176"/>
    </row>
    <row r="56" spans="1:9" x14ac:dyDescent="0.3">
      <c r="A56" s="176"/>
      <c r="B56" s="176"/>
      <c r="C56" s="176"/>
      <c r="D56" s="176"/>
      <c r="E56" s="176"/>
      <c r="F56" s="176"/>
      <c r="G56" s="176"/>
      <c r="H56" s="176"/>
      <c r="I56" s="176"/>
    </row>
    <row r="57" spans="1:9" x14ac:dyDescent="0.3">
      <c r="A57" s="337" t="s">
        <v>49</v>
      </c>
      <c r="B57" s="337"/>
      <c r="C57" s="337"/>
      <c r="D57" s="337"/>
      <c r="E57" s="337"/>
      <c r="F57" s="337"/>
      <c r="G57" s="176"/>
      <c r="H57" s="176"/>
      <c r="I57" s="176"/>
    </row>
    <row r="58" spans="1:9" x14ac:dyDescent="0.3">
      <c r="A58" s="121" t="s">
        <v>50</v>
      </c>
      <c r="B58" s="176" t="s">
        <v>6160</v>
      </c>
      <c r="C58" s="176" t="s">
        <v>6161</v>
      </c>
      <c r="D58" s="176"/>
      <c r="E58" s="176"/>
      <c r="F58" s="176"/>
      <c r="G58" s="176"/>
      <c r="H58" s="176"/>
      <c r="I58" s="176"/>
    </row>
    <row r="59" spans="1:9" x14ac:dyDescent="0.3">
      <c r="A59" s="10" t="s">
        <v>51</v>
      </c>
      <c r="B59" s="176" t="s">
        <v>6184</v>
      </c>
      <c r="C59" s="176" t="s">
        <v>6168</v>
      </c>
      <c r="D59" s="176"/>
      <c r="E59" s="176"/>
      <c r="F59" s="176"/>
      <c r="G59" s="176"/>
      <c r="H59" s="176"/>
      <c r="I59" s="176"/>
    </row>
    <row r="60" spans="1:9" x14ac:dyDescent="0.3">
      <c r="A60" s="12" t="s">
        <v>54</v>
      </c>
      <c r="B60" s="176" t="s">
        <v>6185</v>
      </c>
      <c r="C60" s="176" t="s">
        <v>6169</v>
      </c>
      <c r="D60" s="176"/>
      <c r="E60" s="176"/>
      <c r="F60" s="176"/>
      <c r="G60" s="176"/>
      <c r="H60" s="176"/>
      <c r="I60" s="176"/>
    </row>
    <row r="61" spans="1:9" x14ac:dyDescent="0.3">
      <c r="A61" s="12" t="s">
        <v>52</v>
      </c>
      <c r="B61" s="176" t="s">
        <v>6186</v>
      </c>
      <c r="C61" s="176" t="s">
        <v>6170</v>
      </c>
      <c r="D61" s="176"/>
      <c r="E61" s="176"/>
      <c r="F61" s="176"/>
      <c r="G61" s="176"/>
      <c r="H61" s="176"/>
      <c r="I61" s="176"/>
    </row>
    <row r="62" spans="1:9" x14ac:dyDescent="0.3">
      <c r="A62" s="12" t="s">
        <v>53</v>
      </c>
      <c r="B62" s="176" t="s">
        <v>6187</v>
      </c>
      <c r="C62" s="176" t="s">
        <v>6171</v>
      </c>
      <c r="D62" s="176"/>
      <c r="E62" s="176"/>
      <c r="F62" s="176"/>
      <c r="G62" s="176"/>
      <c r="H62" s="176"/>
      <c r="I62" s="176"/>
    </row>
    <row r="63" spans="1:9" x14ac:dyDescent="0.3">
      <c r="A63" s="12" t="s">
        <v>55</v>
      </c>
      <c r="B63" s="176" t="s">
        <v>6188</v>
      </c>
      <c r="C63" s="176" t="s">
        <v>6172</v>
      </c>
      <c r="D63" s="176"/>
      <c r="E63" s="176"/>
      <c r="F63" s="176"/>
      <c r="G63" s="176"/>
      <c r="H63" s="176"/>
      <c r="I63" s="176"/>
    </row>
    <row r="64" spans="1:9" x14ac:dyDescent="0.3">
      <c r="A64" s="11"/>
      <c r="B64" s="176"/>
      <c r="C64" s="176"/>
      <c r="D64" s="176"/>
      <c r="E64" s="176"/>
      <c r="F64" s="176"/>
      <c r="G64" s="176"/>
      <c r="H64" s="176"/>
      <c r="I64" s="176"/>
    </row>
    <row r="65" spans="1:9" x14ac:dyDescent="0.3">
      <c r="A65" s="176"/>
      <c r="B65" s="176"/>
      <c r="C65" s="176"/>
      <c r="D65" s="176"/>
      <c r="E65" s="176"/>
      <c r="F65" s="176"/>
      <c r="G65" s="176"/>
      <c r="H65" s="176"/>
      <c r="I65" s="176"/>
    </row>
    <row r="66" spans="1:9" x14ac:dyDescent="0.3">
      <c r="A66" s="337" t="s">
        <v>56</v>
      </c>
      <c r="B66" s="337"/>
      <c r="C66" s="337"/>
      <c r="D66" s="337"/>
      <c r="E66" s="337"/>
      <c r="F66" s="337"/>
      <c r="G66" s="176"/>
      <c r="H66" s="176"/>
      <c r="I66" s="176"/>
    </row>
    <row r="67" spans="1:9" x14ac:dyDescent="0.3">
      <c r="A67" s="122" t="s">
        <v>57</v>
      </c>
      <c r="B67" s="121" t="s">
        <v>6039</v>
      </c>
      <c r="C67" s="176"/>
      <c r="D67" s="176"/>
      <c r="E67" s="176"/>
      <c r="F67" s="176"/>
      <c r="G67" s="176"/>
      <c r="H67" s="176"/>
      <c r="I67" s="176"/>
    </row>
    <row r="68" spans="1:9" x14ac:dyDescent="0.3">
      <c r="A68" s="101" t="s">
        <v>5400</v>
      </c>
      <c r="B68" s="103" t="s">
        <v>5401</v>
      </c>
      <c r="C68" s="176"/>
      <c r="D68" s="176"/>
      <c r="E68" s="176"/>
      <c r="F68" s="176"/>
      <c r="G68" s="176"/>
      <c r="H68" s="176"/>
      <c r="I68" s="176"/>
    </row>
    <row r="69" spans="1:9" x14ac:dyDescent="0.3">
      <c r="A69" s="102" t="s">
        <v>5463</v>
      </c>
      <c r="B69" s="103" t="s">
        <v>5402</v>
      </c>
      <c r="C69" s="176"/>
      <c r="D69" s="176"/>
      <c r="E69" s="176"/>
      <c r="F69" s="176"/>
      <c r="G69" s="176"/>
      <c r="H69" s="176"/>
      <c r="I69" s="176"/>
    </row>
    <row r="70" spans="1:9" x14ac:dyDescent="0.3">
      <c r="A70" s="102" t="s">
        <v>5540</v>
      </c>
      <c r="B70" s="103" t="s">
        <v>5403</v>
      </c>
      <c r="C70" s="176"/>
      <c r="D70" s="176"/>
      <c r="E70" s="176"/>
      <c r="F70" s="176"/>
      <c r="G70" s="176"/>
      <c r="H70" s="176"/>
      <c r="I70" s="176"/>
    </row>
    <row r="71" spans="1:9" x14ac:dyDescent="0.3">
      <c r="A71" s="102" t="s">
        <v>5541</v>
      </c>
      <c r="B71" s="103" t="s">
        <v>5404</v>
      </c>
      <c r="C71" s="176"/>
      <c r="D71" s="176"/>
      <c r="E71" s="176"/>
      <c r="F71" s="176"/>
      <c r="G71" s="176"/>
      <c r="H71" s="176"/>
      <c r="I71" s="176"/>
    </row>
    <row r="72" spans="1:9" x14ac:dyDescent="0.3">
      <c r="A72" s="102" t="s">
        <v>5542</v>
      </c>
      <c r="B72" s="103" t="s">
        <v>5405</v>
      </c>
      <c r="C72" s="176"/>
      <c r="D72" s="176"/>
      <c r="E72" s="176"/>
      <c r="F72" s="176"/>
      <c r="G72" s="176"/>
      <c r="H72" s="176"/>
      <c r="I72" s="176"/>
    </row>
    <row r="73" spans="1:9" x14ac:dyDescent="0.3">
      <c r="A73" s="11"/>
      <c r="B73" s="176"/>
      <c r="C73" s="176"/>
      <c r="D73" s="176"/>
      <c r="E73" s="176"/>
      <c r="F73" s="176"/>
      <c r="G73" s="176"/>
      <c r="H73" s="176"/>
      <c r="I73" s="176"/>
    </row>
    <row r="74" spans="1:9" x14ac:dyDescent="0.3">
      <c r="A74" s="176"/>
      <c r="B74" s="176"/>
      <c r="C74" s="176"/>
      <c r="D74" s="176"/>
      <c r="E74" s="176"/>
      <c r="F74" s="176"/>
      <c r="G74" s="176"/>
      <c r="H74" s="176"/>
      <c r="I74" s="176"/>
    </row>
    <row r="75" spans="1:9" x14ac:dyDescent="0.3">
      <c r="A75" s="337" t="s">
        <v>58</v>
      </c>
      <c r="B75" s="337"/>
      <c r="C75" s="337"/>
      <c r="D75" s="337"/>
      <c r="E75" s="337"/>
      <c r="F75" s="337"/>
      <c r="G75" s="176"/>
      <c r="H75" s="176"/>
      <c r="I75" s="176"/>
    </row>
    <row r="76" spans="1:9" x14ac:dyDescent="0.3">
      <c r="A76" s="122" t="s">
        <v>59</v>
      </c>
      <c r="B76" s="176"/>
      <c r="C76" s="176"/>
      <c r="D76" s="176"/>
      <c r="E76" s="176"/>
      <c r="F76" s="176"/>
      <c r="G76" s="176"/>
      <c r="H76" s="176"/>
      <c r="I76" s="176"/>
    </row>
    <row r="77" spans="1:9" x14ac:dyDescent="0.3">
      <c r="A77" s="85" t="s">
        <v>5543</v>
      </c>
      <c r="B77" s="176"/>
      <c r="C77" s="176"/>
      <c r="D77" s="176"/>
      <c r="E77" s="176"/>
      <c r="F77" s="176"/>
      <c r="G77" s="176"/>
      <c r="H77" s="176"/>
      <c r="I77" s="176"/>
    </row>
    <row r="78" spans="1:9" x14ac:dyDescent="0.3">
      <c r="A78" s="86" t="s">
        <v>5544</v>
      </c>
      <c r="B78" s="176"/>
      <c r="C78" s="176"/>
      <c r="D78" s="176"/>
      <c r="E78" s="176"/>
      <c r="F78" s="176"/>
      <c r="G78" s="176"/>
      <c r="H78" s="176"/>
      <c r="I78" s="176"/>
    </row>
    <row r="79" spans="1:9" x14ac:dyDescent="0.3">
      <c r="A79" s="86" t="s">
        <v>60</v>
      </c>
      <c r="B79" s="176"/>
      <c r="C79" s="176"/>
      <c r="D79" s="176"/>
      <c r="E79" s="176"/>
      <c r="F79" s="176"/>
      <c r="G79" s="176"/>
      <c r="H79" s="176"/>
      <c r="I79" s="176"/>
    </row>
    <row r="80" spans="1:9" x14ac:dyDescent="0.3">
      <c r="A80" s="86" t="s">
        <v>61</v>
      </c>
      <c r="B80" s="176"/>
      <c r="C80" s="176"/>
      <c r="D80" s="176"/>
      <c r="E80" s="176"/>
      <c r="F80" s="176"/>
      <c r="G80" s="176"/>
      <c r="H80" s="176"/>
      <c r="I80" s="176"/>
    </row>
    <row r="81" spans="1:9" x14ac:dyDescent="0.3">
      <c r="A81" s="89" t="s">
        <v>62</v>
      </c>
      <c r="B81" s="176"/>
      <c r="C81" s="176"/>
      <c r="D81" s="176"/>
      <c r="E81" s="176"/>
      <c r="F81" s="176"/>
      <c r="G81" s="176"/>
      <c r="H81" s="176"/>
      <c r="I81" s="176"/>
    </row>
    <row r="82" spans="1:9" x14ac:dyDescent="0.3">
      <c r="A82" s="337" t="s">
        <v>63</v>
      </c>
      <c r="B82" s="337"/>
      <c r="C82" s="337"/>
      <c r="D82" s="337"/>
      <c r="E82" s="337"/>
      <c r="F82" s="337"/>
      <c r="G82" s="176"/>
      <c r="H82" s="176"/>
      <c r="I82" s="176"/>
    </row>
    <row r="83" spans="1:9" x14ac:dyDescent="0.3">
      <c r="A83" s="122" t="s">
        <v>64</v>
      </c>
      <c r="B83" s="176"/>
      <c r="C83" s="176"/>
      <c r="D83" s="176"/>
      <c r="E83" s="176"/>
      <c r="F83" s="176"/>
      <c r="G83" s="176"/>
      <c r="H83" s="176"/>
      <c r="I83" s="176"/>
    </row>
    <row r="84" spans="1:9" x14ac:dyDescent="0.3">
      <c r="A84" s="101" t="s">
        <v>5547</v>
      </c>
      <c r="B84" s="176"/>
      <c r="C84" s="176"/>
      <c r="D84" s="176"/>
      <c r="E84" s="176"/>
      <c r="F84" s="176"/>
      <c r="G84" s="176"/>
      <c r="H84" s="176"/>
      <c r="I84" s="176"/>
    </row>
    <row r="85" spans="1:9" x14ac:dyDescent="0.3">
      <c r="A85" s="102" t="s">
        <v>5548</v>
      </c>
      <c r="B85" s="176"/>
      <c r="C85" s="176"/>
      <c r="D85" s="176"/>
      <c r="E85" s="176"/>
      <c r="F85" s="176"/>
      <c r="G85" s="176"/>
      <c r="H85" s="176"/>
      <c r="I85" s="176"/>
    </row>
    <row r="86" spans="1:9" x14ac:dyDescent="0.3">
      <c r="A86" s="102" t="s">
        <v>65</v>
      </c>
      <c r="B86" s="176"/>
      <c r="C86" s="176"/>
      <c r="D86" s="176"/>
      <c r="E86" s="176"/>
      <c r="F86" s="176"/>
      <c r="G86" s="176"/>
      <c r="H86" s="176"/>
      <c r="I86" s="176"/>
    </row>
    <row r="87" spans="1:9" x14ac:dyDescent="0.3">
      <c r="A87" s="107" t="s">
        <v>66</v>
      </c>
      <c r="B87" s="176"/>
      <c r="C87" s="176"/>
      <c r="D87" s="176"/>
      <c r="E87" s="176"/>
      <c r="F87" s="176"/>
      <c r="G87" s="176"/>
      <c r="H87" s="176"/>
      <c r="I87" s="176"/>
    </row>
    <row r="88" spans="1:9" x14ac:dyDescent="0.3">
      <c r="A88" s="176"/>
      <c r="B88" s="176"/>
      <c r="C88" s="176"/>
      <c r="D88" s="176"/>
      <c r="E88" s="176"/>
      <c r="F88" s="176"/>
      <c r="G88" s="176"/>
      <c r="H88" s="176"/>
      <c r="I88" s="176"/>
    </row>
    <row r="89" spans="1:9" x14ac:dyDescent="0.3">
      <c r="A89" s="337" t="s">
        <v>6037</v>
      </c>
      <c r="B89" s="337"/>
      <c r="C89" s="337"/>
      <c r="D89" s="337"/>
      <c r="E89" s="337"/>
      <c r="F89" s="337"/>
      <c r="G89" s="176"/>
      <c r="H89" s="176"/>
      <c r="I89" s="176"/>
    </row>
    <row r="90" spans="1:9" x14ac:dyDescent="0.3">
      <c r="A90" s="122" t="s">
        <v>67</v>
      </c>
      <c r="B90" s="176"/>
      <c r="C90" s="176"/>
      <c r="D90" s="176"/>
      <c r="E90" s="176"/>
      <c r="F90" s="176"/>
      <c r="G90" s="176"/>
      <c r="H90" s="176"/>
      <c r="I90" s="176"/>
    </row>
    <row r="91" spans="1:9" x14ac:dyDescent="0.3">
      <c r="A91" s="10" t="s">
        <v>69</v>
      </c>
      <c r="B91" s="176"/>
      <c r="C91" s="176"/>
      <c r="D91" s="176"/>
      <c r="E91" s="176"/>
      <c r="F91" s="176"/>
      <c r="G91" s="176"/>
      <c r="H91" s="176"/>
      <c r="I91" s="176"/>
    </row>
    <row r="92" spans="1:9" x14ac:dyDescent="0.3">
      <c r="A92" s="12" t="s">
        <v>65</v>
      </c>
      <c r="B92" s="176"/>
      <c r="C92" s="176"/>
      <c r="D92" s="176"/>
      <c r="E92" s="176"/>
      <c r="F92" s="176"/>
      <c r="G92" s="176"/>
      <c r="H92" s="176"/>
      <c r="I92" s="176"/>
    </row>
    <row r="93" spans="1:9" x14ac:dyDescent="0.3">
      <c r="A93" s="12" t="s">
        <v>70</v>
      </c>
      <c r="B93" s="176"/>
      <c r="C93" s="176"/>
      <c r="D93" s="176"/>
      <c r="E93" s="176"/>
      <c r="F93" s="176"/>
      <c r="G93" s="176"/>
      <c r="H93" s="176"/>
      <c r="I93" s="176"/>
    </row>
    <row r="94" spans="1:9" x14ac:dyDescent="0.3">
      <c r="A94" s="12" t="s">
        <v>71</v>
      </c>
      <c r="B94" s="176"/>
      <c r="C94" s="176"/>
      <c r="D94" s="176"/>
      <c r="E94" s="176"/>
      <c r="F94" s="176"/>
      <c r="G94" s="176"/>
      <c r="H94" s="176"/>
      <c r="I94" s="176"/>
    </row>
    <row r="95" spans="1:9" x14ac:dyDescent="0.3">
      <c r="A95" s="11"/>
      <c r="B95" s="176"/>
      <c r="C95" s="176"/>
      <c r="D95" s="176"/>
      <c r="E95" s="176"/>
      <c r="F95" s="176"/>
      <c r="G95" s="176"/>
      <c r="H95" s="176"/>
      <c r="I95" s="176"/>
    </row>
    <row r="96" spans="1:9" x14ac:dyDescent="0.3">
      <c r="A96" s="176"/>
      <c r="B96" s="176"/>
      <c r="C96" s="176"/>
      <c r="D96" s="176"/>
      <c r="E96" s="176"/>
      <c r="F96" s="176"/>
      <c r="G96" s="176"/>
      <c r="H96" s="176"/>
      <c r="I96" s="176"/>
    </row>
    <row r="97" spans="1:9" x14ac:dyDescent="0.3">
      <c r="A97" s="337" t="s">
        <v>72</v>
      </c>
      <c r="B97" s="337"/>
      <c r="C97" s="337"/>
      <c r="D97" s="337"/>
      <c r="E97" s="337"/>
      <c r="F97" s="337"/>
      <c r="G97" s="176"/>
      <c r="H97" s="176"/>
      <c r="I97" s="176"/>
    </row>
    <row r="98" spans="1:9" x14ac:dyDescent="0.3">
      <c r="A98" s="122" t="s">
        <v>73</v>
      </c>
      <c r="B98" s="176"/>
      <c r="C98" s="176"/>
      <c r="D98" s="176"/>
      <c r="E98" s="176"/>
      <c r="F98" s="176"/>
      <c r="G98" s="176"/>
      <c r="H98" s="176"/>
      <c r="I98" s="176"/>
    </row>
    <row r="99" spans="1:9" x14ac:dyDescent="0.3">
      <c r="A99" s="10" t="s">
        <v>74</v>
      </c>
      <c r="B99" s="176"/>
      <c r="C99" s="176"/>
      <c r="D99" s="176"/>
      <c r="E99" s="176"/>
      <c r="F99" s="176"/>
      <c r="G99" s="176"/>
      <c r="H99" s="176"/>
      <c r="I99" s="176"/>
    </row>
    <row r="100" spans="1:9" x14ac:dyDescent="0.3">
      <c r="A100" s="12" t="s">
        <v>6153</v>
      </c>
      <c r="B100" s="176"/>
      <c r="C100" s="176"/>
      <c r="D100" s="176"/>
      <c r="E100" s="176"/>
      <c r="F100" s="176"/>
      <c r="G100" s="176"/>
      <c r="H100" s="176"/>
      <c r="I100" s="176"/>
    </row>
    <row r="101" spans="1:9" x14ac:dyDescent="0.3">
      <c r="A101" s="12" t="s">
        <v>6154</v>
      </c>
      <c r="B101" s="176"/>
      <c r="C101" s="176"/>
      <c r="D101" s="176"/>
      <c r="E101" s="176"/>
      <c r="F101" s="176"/>
      <c r="G101" s="176"/>
      <c r="H101" s="176"/>
      <c r="I101" s="176"/>
    </row>
    <row r="102" spans="1:9" x14ac:dyDescent="0.3">
      <c r="A102" s="12" t="s">
        <v>75</v>
      </c>
      <c r="B102" s="176"/>
      <c r="C102" s="176"/>
      <c r="D102" s="176"/>
      <c r="E102" s="176"/>
      <c r="F102" s="176"/>
      <c r="G102" s="176"/>
      <c r="H102" s="176"/>
      <c r="I102" s="176"/>
    </row>
    <row r="103" spans="1:9" x14ac:dyDescent="0.3">
      <c r="A103" s="11"/>
      <c r="B103" s="176"/>
      <c r="C103" s="176"/>
      <c r="D103" s="176"/>
      <c r="E103" s="176"/>
      <c r="F103" s="176"/>
      <c r="G103" s="176"/>
      <c r="H103" s="176"/>
      <c r="I103" s="176"/>
    </row>
    <row r="104" spans="1:9" x14ac:dyDescent="0.3">
      <c r="A104" s="176"/>
      <c r="B104" s="176"/>
      <c r="C104" s="176"/>
      <c r="D104" s="176"/>
      <c r="E104" s="176"/>
      <c r="F104" s="176"/>
      <c r="G104" s="176"/>
      <c r="H104" s="176"/>
      <c r="I104" s="176"/>
    </row>
    <row r="105" spans="1:9" x14ac:dyDescent="0.3">
      <c r="A105" s="337" t="s">
        <v>76</v>
      </c>
      <c r="B105" s="337"/>
      <c r="C105" s="337"/>
      <c r="D105" s="337"/>
      <c r="E105" s="337"/>
      <c r="F105" s="337"/>
      <c r="G105" s="176"/>
      <c r="H105" s="176"/>
      <c r="I105" s="176"/>
    </row>
    <row r="106" spans="1:9" x14ac:dyDescent="0.3">
      <c r="A106" s="122" t="s">
        <v>77</v>
      </c>
      <c r="B106" s="176"/>
      <c r="C106" s="176"/>
      <c r="D106" s="176"/>
      <c r="E106" s="176"/>
      <c r="F106" s="176"/>
      <c r="G106" s="176"/>
      <c r="H106" s="176"/>
      <c r="I106" s="176"/>
    </row>
    <row r="107" spans="1:9" x14ac:dyDescent="0.3">
      <c r="A107" s="10" t="s">
        <v>78</v>
      </c>
      <c r="B107" s="176"/>
      <c r="C107" s="176"/>
      <c r="D107" s="176"/>
      <c r="E107" s="176"/>
      <c r="F107" s="176"/>
      <c r="G107" s="176"/>
      <c r="H107" s="176"/>
      <c r="I107" s="176"/>
    </row>
    <row r="108" spans="1:9" x14ac:dyDescent="0.3">
      <c r="A108" s="12" t="s">
        <v>79</v>
      </c>
      <c r="B108" s="176"/>
      <c r="C108" s="176"/>
      <c r="D108" s="176"/>
      <c r="E108" s="176"/>
      <c r="F108" s="176"/>
      <c r="G108" s="176"/>
      <c r="H108" s="176"/>
      <c r="I108" s="176"/>
    </row>
    <row r="109" spans="1:9" x14ac:dyDescent="0.3">
      <c r="A109" s="12" t="s">
        <v>80</v>
      </c>
      <c r="B109" s="176"/>
      <c r="C109" s="176"/>
      <c r="D109" s="176"/>
      <c r="E109" s="176"/>
      <c r="F109" s="176"/>
      <c r="G109" s="176"/>
      <c r="H109" s="176"/>
      <c r="I109" s="176"/>
    </row>
    <row r="110" spans="1:9" x14ac:dyDescent="0.3">
      <c r="A110" s="11" t="s">
        <v>37</v>
      </c>
      <c r="B110" s="176"/>
      <c r="C110" s="176"/>
      <c r="D110" s="176"/>
      <c r="E110" s="176"/>
      <c r="F110" s="176"/>
      <c r="G110" s="176"/>
      <c r="H110" s="176"/>
      <c r="I110" s="176"/>
    </row>
    <row r="111" spans="1:9" x14ac:dyDescent="0.3">
      <c r="A111" s="176"/>
      <c r="B111" s="176"/>
      <c r="C111" s="176"/>
      <c r="D111" s="176"/>
      <c r="E111" s="176"/>
      <c r="F111" s="176"/>
      <c r="G111" s="176"/>
      <c r="H111" s="176"/>
      <c r="I111" s="176"/>
    </row>
    <row r="112" spans="1:9" x14ac:dyDescent="0.3">
      <c r="A112" s="337" t="s">
        <v>81</v>
      </c>
      <c r="B112" s="337"/>
      <c r="C112" s="337"/>
      <c r="D112" s="337"/>
      <c r="E112" s="337"/>
      <c r="F112" s="337"/>
      <c r="G112" s="176"/>
      <c r="H112" s="176"/>
      <c r="I112" s="176"/>
    </row>
    <row r="113" spans="1:9" x14ac:dyDescent="0.3">
      <c r="A113" s="121" t="s">
        <v>82</v>
      </c>
      <c r="B113" s="121" t="s">
        <v>83</v>
      </c>
      <c r="C113" s="176"/>
      <c r="D113" s="176"/>
      <c r="E113" s="176"/>
      <c r="F113" s="176"/>
      <c r="G113" s="176"/>
      <c r="H113" s="176"/>
      <c r="I113" s="176"/>
    </row>
    <row r="114" spans="1:9" x14ac:dyDescent="0.3">
      <c r="A114" s="1" t="s">
        <v>84</v>
      </c>
      <c r="B114" s="3">
        <v>0</v>
      </c>
      <c r="C114" s="176"/>
      <c r="D114" s="176"/>
      <c r="E114" s="176"/>
      <c r="F114" s="176"/>
      <c r="G114" s="176"/>
      <c r="H114" s="176"/>
      <c r="I114" s="176"/>
    </row>
    <row r="115" spans="1:9" x14ac:dyDescent="0.3">
      <c r="A115" s="4" t="s">
        <v>18</v>
      </c>
      <c r="B115" s="6">
        <v>0</v>
      </c>
      <c r="C115" s="176"/>
      <c r="D115" s="176"/>
      <c r="E115" s="176"/>
      <c r="F115" s="176"/>
      <c r="G115" s="176"/>
      <c r="H115" s="176"/>
      <c r="I115" s="176"/>
    </row>
    <row r="116" spans="1:9" x14ac:dyDescent="0.3">
      <c r="A116" s="4" t="s">
        <v>20</v>
      </c>
      <c r="B116" s="6">
        <v>50</v>
      </c>
      <c r="C116" s="176"/>
      <c r="D116" s="176"/>
      <c r="E116" s="176"/>
      <c r="F116" s="176"/>
      <c r="G116" s="176"/>
      <c r="H116" s="176"/>
      <c r="I116" s="176"/>
    </row>
    <row r="117" spans="1:9" x14ac:dyDescent="0.3">
      <c r="A117" s="4" t="s">
        <v>22</v>
      </c>
      <c r="B117" s="6">
        <v>100</v>
      </c>
      <c r="C117" s="176"/>
      <c r="D117" s="176"/>
      <c r="E117" s="176"/>
      <c r="F117" s="176"/>
      <c r="G117" s="176"/>
      <c r="H117" s="176"/>
      <c r="I117" s="176"/>
    </row>
    <row r="118" spans="1:9" x14ac:dyDescent="0.3">
      <c r="A118" s="7" t="s">
        <v>85</v>
      </c>
      <c r="B118" s="9">
        <v>100</v>
      </c>
      <c r="C118" s="176"/>
      <c r="D118" s="176"/>
      <c r="E118" s="176"/>
      <c r="F118" s="176"/>
      <c r="G118" s="176"/>
      <c r="H118" s="176"/>
      <c r="I118" s="176"/>
    </row>
    <row r="119" spans="1:9" x14ac:dyDescent="0.3">
      <c r="A119" s="176"/>
      <c r="B119" s="176"/>
      <c r="C119" s="176"/>
      <c r="D119" s="176"/>
      <c r="E119" s="176"/>
      <c r="F119" s="176"/>
      <c r="G119" s="176"/>
      <c r="H119" s="176"/>
      <c r="I119" s="176"/>
    </row>
    <row r="120" spans="1:9" x14ac:dyDescent="0.3">
      <c r="A120" s="337" t="s">
        <v>86</v>
      </c>
      <c r="B120" s="337"/>
      <c r="C120" s="337"/>
      <c r="D120" s="337"/>
      <c r="E120" s="337"/>
      <c r="F120" s="337"/>
      <c r="G120" s="176"/>
      <c r="H120" s="176"/>
      <c r="I120" s="176"/>
    </row>
    <row r="121" spans="1:9" x14ac:dyDescent="0.3">
      <c r="A121" s="121" t="s">
        <v>87</v>
      </c>
      <c r="B121" s="121" t="s">
        <v>83</v>
      </c>
      <c r="C121" s="176"/>
      <c r="D121" s="176"/>
      <c r="E121" s="176"/>
      <c r="F121" s="176"/>
      <c r="G121" s="176"/>
      <c r="H121" s="176"/>
      <c r="I121" s="176"/>
    </row>
    <row r="122" spans="1:9" x14ac:dyDescent="0.3">
      <c r="A122" s="1" t="s">
        <v>27</v>
      </c>
      <c r="B122" s="3">
        <v>100</v>
      </c>
      <c r="C122" s="176"/>
      <c r="D122" s="176"/>
      <c r="E122" s="176"/>
      <c r="F122" s="176"/>
      <c r="G122" s="176"/>
      <c r="H122" s="176"/>
      <c r="I122" s="176"/>
    </row>
    <row r="123" spans="1:9" x14ac:dyDescent="0.3">
      <c r="A123" s="7" t="s">
        <v>29</v>
      </c>
      <c r="B123" s="9">
        <v>0</v>
      </c>
      <c r="C123" s="176"/>
      <c r="D123" s="176"/>
      <c r="E123" s="176"/>
      <c r="F123" s="176"/>
      <c r="G123" s="176"/>
      <c r="H123" s="176"/>
      <c r="I123" s="176"/>
    </row>
    <row r="124" spans="1:9" x14ac:dyDescent="0.3">
      <c r="A124" s="176"/>
      <c r="B124" s="176"/>
      <c r="C124" s="176"/>
      <c r="D124" s="176"/>
      <c r="E124" s="176"/>
      <c r="F124" s="176"/>
      <c r="G124" s="176"/>
      <c r="H124" s="176"/>
      <c r="I124" s="176"/>
    </row>
    <row r="125" spans="1:9" x14ac:dyDescent="0.3">
      <c r="A125" s="337" t="s">
        <v>88</v>
      </c>
      <c r="B125" s="337"/>
      <c r="C125" s="337"/>
      <c r="D125" s="337"/>
      <c r="E125" s="337"/>
      <c r="F125" s="337"/>
      <c r="G125" s="176"/>
      <c r="H125" s="176"/>
      <c r="I125" s="176"/>
    </row>
    <row r="126" spans="1:9" x14ac:dyDescent="0.3">
      <c r="A126" s="121" t="s">
        <v>89</v>
      </c>
      <c r="B126" s="176"/>
      <c r="C126" s="176"/>
      <c r="D126" s="176"/>
      <c r="E126" s="176"/>
      <c r="F126" s="176"/>
      <c r="G126" s="176"/>
      <c r="H126" s="176"/>
      <c r="I126" s="176"/>
    </row>
    <row r="127" spans="1:9" x14ac:dyDescent="0.3">
      <c r="A127" s="10" t="s">
        <v>90</v>
      </c>
      <c r="B127" s="176"/>
      <c r="C127" s="176"/>
      <c r="D127" s="176"/>
      <c r="E127" s="176"/>
      <c r="F127" s="176"/>
      <c r="G127" s="176"/>
      <c r="H127" s="176"/>
      <c r="I127" s="176"/>
    </row>
    <row r="128" spans="1:9" x14ac:dyDescent="0.3">
      <c r="A128" s="12" t="s">
        <v>91</v>
      </c>
      <c r="B128" s="176"/>
      <c r="C128" s="176"/>
      <c r="D128" s="176"/>
      <c r="E128" s="176"/>
      <c r="F128" s="176"/>
      <c r="G128" s="176"/>
      <c r="H128" s="176"/>
      <c r="I128" s="176"/>
    </row>
    <row r="129" spans="1:9" x14ac:dyDescent="0.3">
      <c r="A129" s="12" t="s">
        <v>92</v>
      </c>
      <c r="B129" s="176"/>
      <c r="C129" s="176"/>
      <c r="D129" s="176"/>
      <c r="E129" s="176"/>
      <c r="F129" s="176"/>
      <c r="G129" s="176"/>
      <c r="H129" s="176"/>
      <c r="I129" s="176"/>
    </row>
    <row r="130" spans="1:9" x14ac:dyDescent="0.3">
      <c r="A130" s="12" t="s">
        <v>93</v>
      </c>
      <c r="B130" s="176"/>
      <c r="C130" s="176"/>
      <c r="D130" s="176"/>
      <c r="E130" s="176"/>
      <c r="F130" s="176"/>
      <c r="G130" s="176"/>
      <c r="H130" s="176"/>
      <c r="I130" s="176"/>
    </row>
    <row r="131" spans="1:9" x14ac:dyDescent="0.3">
      <c r="A131" s="12" t="s">
        <v>94</v>
      </c>
      <c r="B131" s="176"/>
      <c r="C131" s="176"/>
      <c r="D131" s="176"/>
      <c r="E131" s="176"/>
      <c r="F131" s="176"/>
      <c r="G131" s="176"/>
      <c r="H131" s="176"/>
      <c r="I131" s="176"/>
    </row>
    <row r="132" spans="1:9" x14ac:dyDescent="0.3">
      <c r="A132" s="12" t="s">
        <v>95</v>
      </c>
      <c r="B132" s="176"/>
      <c r="C132" s="176"/>
      <c r="D132" s="176"/>
      <c r="E132" s="176"/>
      <c r="F132" s="176"/>
      <c r="G132" s="176"/>
      <c r="H132" s="176"/>
      <c r="I132" s="176"/>
    </row>
    <row r="133" spans="1:9" x14ac:dyDescent="0.3">
      <c r="A133" s="11" t="s">
        <v>96</v>
      </c>
      <c r="B133" s="176"/>
      <c r="C133" s="176"/>
      <c r="D133" s="176"/>
      <c r="E133" s="176"/>
      <c r="F133" s="176"/>
      <c r="G133" s="176"/>
      <c r="H133" s="176"/>
      <c r="I133" s="176"/>
    </row>
    <row r="134" spans="1:9" x14ac:dyDescent="0.3">
      <c r="A134" s="176"/>
      <c r="B134" s="176"/>
      <c r="C134" s="176"/>
      <c r="D134" s="176"/>
      <c r="E134" s="176"/>
      <c r="F134" s="176"/>
      <c r="G134" s="176"/>
      <c r="H134" s="176"/>
      <c r="I134" s="176"/>
    </row>
    <row r="135" spans="1:9" x14ac:dyDescent="0.3">
      <c r="A135" s="337" t="s">
        <v>6012</v>
      </c>
      <c r="B135" s="337"/>
      <c r="C135" s="337"/>
      <c r="D135" s="337"/>
      <c r="E135" s="337"/>
      <c r="F135" s="337"/>
      <c r="G135" s="176"/>
      <c r="H135" s="176"/>
      <c r="I135" s="176"/>
    </row>
    <row r="136" spans="1:9" x14ac:dyDescent="0.3">
      <c r="A136" s="122" t="s">
        <v>97</v>
      </c>
      <c r="B136" s="176"/>
      <c r="C136" s="176"/>
      <c r="D136" s="176"/>
      <c r="E136" s="176"/>
      <c r="F136" s="176"/>
      <c r="G136" s="176"/>
      <c r="H136" s="176"/>
      <c r="I136" s="176"/>
    </row>
    <row r="137" spans="1:9" x14ac:dyDescent="0.3">
      <c r="A137" s="10" t="s">
        <v>37</v>
      </c>
      <c r="B137" s="176"/>
      <c r="C137" s="176"/>
      <c r="D137" s="176"/>
      <c r="E137" s="176"/>
      <c r="F137" s="176"/>
      <c r="G137" s="176"/>
      <c r="H137" s="176"/>
      <c r="I137" s="176"/>
    </row>
    <row r="138" spans="1:9" x14ac:dyDescent="0.3">
      <c r="A138" s="12" t="s">
        <v>54</v>
      </c>
      <c r="B138" s="176"/>
      <c r="C138" s="176"/>
      <c r="D138" s="176"/>
      <c r="E138" s="176"/>
      <c r="F138" s="176"/>
      <c r="G138" s="176"/>
      <c r="H138" s="176"/>
      <c r="I138" s="176"/>
    </row>
    <row r="139" spans="1:9" x14ac:dyDescent="0.3">
      <c r="A139" s="12" t="s">
        <v>98</v>
      </c>
      <c r="B139" s="176"/>
      <c r="C139" s="176"/>
      <c r="D139" s="176"/>
      <c r="E139" s="176"/>
      <c r="F139" s="176"/>
      <c r="G139" s="176"/>
      <c r="H139" s="176"/>
      <c r="I139" s="176"/>
    </row>
    <row r="140" spans="1:9" x14ac:dyDescent="0.3">
      <c r="A140" s="12" t="s">
        <v>99</v>
      </c>
      <c r="B140" s="176"/>
      <c r="C140" s="176"/>
      <c r="D140" s="176"/>
      <c r="E140" s="176"/>
      <c r="F140" s="176"/>
      <c r="G140" s="176"/>
      <c r="H140" s="176"/>
      <c r="I140" s="176"/>
    </row>
    <row r="141" spans="1:9" x14ac:dyDescent="0.3">
      <c r="A141" s="12" t="s">
        <v>100</v>
      </c>
      <c r="B141" s="176"/>
      <c r="C141" s="176"/>
      <c r="D141" s="176"/>
      <c r="E141" s="176"/>
      <c r="F141" s="176"/>
      <c r="G141" s="176"/>
      <c r="H141" s="176"/>
      <c r="I141" s="176"/>
    </row>
    <row r="142" spans="1:9" x14ac:dyDescent="0.3">
      <c r="A142" s="12" t="s">
        <v>101</v>
      </c>
      <c r="B142" s="176"/>
      <c r="C142" s="176"/>
      <c r="D142" s="176"/>
      <c r="E142" s="176"/>
      <c r="F142" s="176"/>
      <c r="G142" s="176"/>
      <c r="H142" s="176"/>
      <c r="I142" s="176"/>
    </row>
    <row r="143" spans="1:9" x14ac:dyDescent="0.3">
      <c r="A143" s="12" t="s">
        <v>102</v>
      </c>
      <c r="B143" s="176"/>
      <c r="C143" s="176"/>
      <c r="D143" s="176"/>
      <c r="E143" s="176"/>
      <c r="F143" s="176"/>
      <c r="G143" s="176"/>
      <c r="H143" s="176"/>
      <c r="I143" s="176"/>
    </row>
    <row r="144" spans="1:9" x14ac:dyDescent="0.3">
      <c r="A144" s="11" t="s">
        <v>103</v>
      </c>
      <c r="B144" s="176"/>
      <c r="C144" s="176"/>
      <c r="D144" s="176"/>
      <c r="E144" s="176"/>
      <c r="F144" s="176"/>
      <c r="G144" s="176"/>
      <c r="H144" s="176"/>
      <c r="I144" s="176"/>
    </row>
    <row r="145" spans="1:9" x14ac:dyDescent="0.3">
      <c r="A145" s="176"/>
      <c r="B145" s="176"/>
      <c r="C145" s="176"/>
      <c r="D145" s="176"/>
      <c r="E145" s="176"/>
      <c r="F145" s="176"/>
      <c r="G145" s="176"/>
      <c r="H145" s="176"/>
      <c r="I145" s="176"/>
    </row>
    <row r="146" spans="1:9" x14ac:dyDescent="0.3">
      <c r="A146" s="337" t="s">
        <v>6013</v>
      </c>
      <c r="B146" s="337"/>
      <c r="C146" s="337"/>
      <c r="D146" s="337"/>
      <c r="E146" s="337"/>
      <c r="F146" s="337"/>
      <c r="G146" s="176"/>
      <c r="H146" s="176"/>
      <c r="I146" s="176"/>
    </row>
    <row r="147" spans="1:9" x14ac:dyDescent="0.3">
      <c r="A147" s="121" t="s">
        <v>104</v>
      </c>
      <c r="B147" s="121" t="s">
        <v>105</v>
      </c>
      <c r="C147" s="121" t="s">
        <v>106</v>
      </c>
      <c r="D147" s="176"/>
      <c r="E147" s="176"/>
      <c r="F147" s="176"/>
      <c r="G147" s="176"/>
      <c r="H147" s="176"/>
      <c r="I147" s="176"/>
    </row>
    <row r="148" spans="1:9" x14ac:dyDescent="0.3">
      <c r="A148" s="123" t="s">
        <v>107</v>
      </c>
      <c r="B148" s="138">
        <v>0.14000000000000001</v>
      </c>
      <c r="C148" s="124">
        <v>0.1404</v>
      </c>
      <c r="D148" s="176"/>
      <c r="E148" s="176"/>
      <c r="F148" s="176"/>
      <c r="G148" s="176"/>
      <c r="H148" s="176"/>
      <c r="I148" s="176"/>
    </row>
    <row r="149" spans="1:9" x14ac:dyDescent="0.3">
      <c r="A149" s="123" t="s">
        <v>108</v>
      </c>
      <c r="B149" s="138">
        <v>0.33</v>
      </c>
      <c r="C149" s="124">
        <v>0.33</v>
      </c>
      <c r="D149" s="176"/>
      <c r="E149" s="176"/>
      <c r="F149" s="176"/>
      <c r="G149" s="176"/>
      <c r="H149" s="176"/>
      <c r="I149" s="176"/>
    </row>
    <row r="150" spans="1:9" x14ac:dyDescent="0.3">
      <c r="A150" s="123" t="s">
        <v>109</v>
      </c>
      <c r="B150" s="138">
        <v>0.33</v>
      </c>
      <c r="C150" s="124">
        <v>0.33</v>
      </c>
      <c r="D150" s="176"/>
      <c r="E150" s="176"/>
      <c r="F150" s="176"/>
      <c r="G150" s="176"/>
      <c r="H150" s="176"/>
      <c r="I150" s="176"/>
    </row>
    <row r="151" spans="1:9" x14ac:dyDescent="0.3">
      <c r="A151" s="123" t="s">
        <v>110</v>
      </c>
      <c r="B151" s="138">
        <v>0.2</v>
      </c>
      <c r="C151" s="124">
        <v>0.1996</v>
      </c>
      <c r="D151" s="176"/>
      <c r="E151" s="176"/>
      <c r="F151" s="176"/>
      <c r="G151" s="176"/>
      <c r="H151" s="176"/>
      <c r="I151" s="176"/>
    </row>
    <row r="152" spans="1:9" x14ac:dyDescent="0.3">
      <c r="A152" s="125" t="s">
        <v>111</v>
      </c>
      <c r="B152" s="126">
        <f>SUM(B148:B151)</f>
        <v>1</v>
      </c>
      <c r="C152" s="176"/>
      <c r="D152" s="176"/>
      <c r="E152" s="176"/>
      <c r="F152" s="176"/>
      <c r="G152" s="176"/>
      <c r="H152" s="176"/>
      <c r="I152" s="176"/>
    </row>
    <row r="153" spans="1:9" x14ac:dyDescent="0.3">
      <c r="A153" s="127" t="s">
        <v>6040</v>
      </c>
      <c r="B153" s="176"/>
      <c r="C153" s="176"/>
      <c r="D153" s="176"/>
      <c r="E153" s="176"/>
      <c r="F153" s="176"/>
      <c r="G153" s="176"/>
      <c r="H153" s="176"/>
      <c r="I153" s="176"/>
    </row>
    <row r="154" spans="1:9" x14ac:dyDescent="0.3">
      <c r="A154" s="176"/>
      <c r="B154" s="176"/>
      <c r="C154" s="176"/>
      <c r="D154" s="176"/>
      <c r="E154" s="176"/>
      <c r="F154" s="176"/>
      <c r="G154" s="176"/>
      <c r="H154" s="176"/>
      <c r="I154" s="176"/>
    </row>
    <row r="155" spans="1:9" x14ac:dyDescent="0.3">
      <c r="A155" s="337" t="s">
        <v>6014</v>
      </c>
      <c r="B155" s="337"/>
      <c r="C155" s="337"/>
      <c r="D155" s="337"/>
      <c r="E155" s="337"/>
      <c r="F155" s="337"/>
      <c r="G155" s="176"/>
      <c r="H155" s="176"/>
      <c r="I155" s="176"/>
    </row>
    <row r="156" spans="1:9" x14ac:dyDescent="0.3">
      <c r="A156" s="121" t="s">
        <v>112</v>
      </c>
      <c r="B156" s="121" t="s">
        <v>113</v>
      </c>
      <c r="C156" s="121" t="s">
        <v>114</v>
      </c>
      <c r="D156" s="176"/>
      <c r="E156" s="176"/>
      <c r="F156" s="176"/>
      <c r="G156" s="176"/>
      <c r="H156" s="176"/>
      <c r="I156" s="176"/>
    </row>
    <row r="157" spans="1:9" x14ac:dyDescent="0.3">
      <c r="A157" s="142">
        <v>0</v>
      </c>
      <c r="B157" s="143">
        <v>25</v>
      </c>
      <c r="C157" s="139" t="s">
        <v>7</v>
      </c>
      <c r="D157" s="176"/>
      <c r="E157" s="176"/>
      <c r="F157" s="176"/>
      <c r="G157" s="176"/>
      <c r="H157" s="176"/>
      <c r="I157" s="176"/>
    </row>
    <row r="158" spans="1:9" x14ac:dyDescent="0.3">
      <c r="A158" s="144">
        <v>25</v>
      </c>
      <c r="B158" s="145">
        <v>75</v>
      </c>
      <c r="C158" s="140" t="s">
        <v>9</v>
      </c>
      <c r="D158" s="176"/>
      <c r="E158" s="176"/>
      <c r="F158" s="176"/>
      <c r="G158" s="176"/>
      <c r="H158" s="176"/>
      <c r="I158" s="176"/>
    </row>
    <row r="159" spans="1:9" x14ac:dyDescent="0.3">
      <c r="A159" s="146">
        <v>75</v>
      </c>
      <c r="B159" s="147">
        <v>100</v>
      </c>
      <c r="C159" s="141" t="s">
        <v>11</v>
      </c>
      <c r="D159" s="176"/>
      <c r="E159" s="176"/>
      <c r="F159" s="176"/>
      <c r="G159" s="176"/>
      <c r="H159" s="176"/>
      <c r="I159" s="176"/>
    </row>
    <row r="160" spans="1:9" x14ac:dyDescent="0.3">
      <c r="A160" s="176"/>
      <c r="B160" s="176"/>
      <c r="C160" s="176"/>
      <c r="D160" s="176"/>
      <c r="E160" s="176"/>
      <c r="F160" s="176"/>
      <c r="G160" s="176"/>
      <c r="H160" s="176"/>
      <c r="I160" s="176"/>
    </row>
    <row r="161" spans="1:9" x14ac:dyDescent="0.3">
      <c r="A161" s="176"/>
      <c r="B161" s="176"/>
      <c r="C161" s="176"/>
      <c r="D161" s="176"/>
      <c r="E161" s="176"/>
      <c r="F161" s="176"/>
      <c r="G161" s="176"/>
      <c r="H161" s="176"/>
      <c r="I161" s="176"/>
    </row>
    <row r="162" spans="1:9" x14ac:dyDescent="0.3">
      <c r="A162" s="338" t="s">
        <v>503</v>
      </c>
      <c r="B162" s="338"/>
      <c r="C162" s="338"/>
      <c r="D162" s="337"/>
      <c r="E162" s="337"/>
      <c r="F162" s="337"/>
      <c r="G162" s="176"/>
      <c r="H162" s="176"/>
      <c r="I162" s="176"/>
    </row>
    <row r="163" spans="1:9" x14ac:dyDescent="0.3">
      <c r="A163" s="128" t="s">
        <v>4863</v>
      </c>
      <c r="B163" s="128" t="s">
        <v>504</v>
      </c>
      <c r="C163" s="128" t="s">
        <v>673</v>
      </c>
      <c r="D163" s="176"/>
      <c r="E163" s="176"/>
      <c r="F163" s="176"/>
      <c r="G163" s="176"/>
      <c r="H163" s="176"/>
      <c r="I163" s="176"/>
    </row>
    <row r="164" spans="1:9" x14ac:dyDescent="0.3">
      <c r="A164" s="90" t="str">
        <f>IF($B164="","",$B164&amp;" "&amp;$C164)</f>
        <v>001 Poder Legislativo</v>
      </c>
      <c r="B164" s="228" t="s">
        <v>505</v>
      </c>
      <c r="C164" s="229" t="s">
        <v>591</v>
      </c>
      <c r="D164" s="176"/>
      <c r="E164" s="176"/>
      <c r="F164" s="176"/>
      <c r="G164" s="176"/>
      <c r="H164" s="176"/>
      <c r="I164" s="176"/>
    </row>
    <row r="165" spans="1:9" x14ac:dyDescent="0.3">
      <c r="A165" s="91" t="str">
        <f t="shared" ref="A165:A228" si="0">IF($B165="","",$B165&amp;" "&amp;$C165)</f>
        <v>002 Ejecutivo del Estado</v>
      </c>
      <c r="B165" s="230" t="s">
        <v>506</v>
      </c>
      <c r="C165" s="231" t="s">
        <v>592</v>
      </c>
      <c r="D165" s="176"/>
      <c r="E165" s="176"/>
      <c r="F165" s="176"/>
      <c r="G165" s="176"/>
      <c r="H165" s="176"/>
      <c r="I165" s="176"/>
    </row>
    <row r="166" spans="1:9" x14ac:dyDescent="0.3">
      <c r="A166" s="91" t="str">
        <f t="shared" si="0"/>
        <v>003 Poder Judicial</v>
      </c>
      <c r="B166" s="230" t="s">
        <v>507</v>
      </c>
      <c r="C166" s="231" t="s">
        <v>593</v>
      </c>
      <c r="D166" s="176"/>
      <c r="E166" s="176"/>
      <c r="F166" s="176"/>
      <c r="G166" s="176"/>
      <c r="H166" s="176"/>
      <c r="I166" s="176"/>
    </row>
    <row r="167" spans="1:9" x14ac:dyDescent="0.3">
      <c r="A167" s="91" t="str">
        <f t="shared" si="0"/>
        <v>004 Secretaría de Gobernación</v>
      </c>
      <c r="B167" s="230" t="s">
        <v>508</v>
      </c>
      <c r="C167" s="231" t="s">
        <v>594</v>
      </c>
      <c r="D167" s="176"/>
      <c r="E167" s="176"/>
      <c r="F167" s="176"/>
      <c r="G167" s="176"/>
      <c r="H167" s="176"/>
      <c r="I167" s="176"/>
    </row>
    <row r="168" spans="1:9" x14ac:dyDescent="0.3">
      <c r="A168" s="91" t="str">
        <f t="shared" si="0"/>
        <v>010 Secretaría Anticorrupción y Buen Gobierno</v>
      </c>
      <c r="B168" s="230" t="s">
        <v>509</v>
      </c>
      <c r="C168" s="231" t="s">
        <v>595</v>
      </c>
      <c r="D168" s="176"/>
      <c r="E168" s="176"/>
      <c r="F168" s="176"/>
      <c r="G168" s="176"/>
      <c r="H168" s="176"/>
      <c r="I168" s="176"/>
    </row>
    <row r="169" spans="1:9" x14ac:dyDescent="0.3">
      <c r="A169" s="91" t="str">
        <f t="shared" si="0"/>
        <v>012 Secretaría de Educación Pública</v>
      </c>
      <c r="B169" s="230" t="s">
        <v>510</v>
      </c>
      <c r="C169" s="231" t="s">
        <v>596</v>
      </c>
      <c r="D169" s="176"/>
      <c r="E169" s="176"/>
      <c r="F169" s="176"/>
      <c r="G169" s="176"/>
      <c r="H169" s="176"/>
      <c r="I169" s="176"/>
    </row>
    <row r="170" spans="1:9" x14ac:dyDescent="0.3">
      <c r="A170" s="91" t="str">
        <f t="shared" si="0"/>
        <v>013 Servicios de Salud del Estado de Puebla</v>
      </c>
      <c r="B170" s="230" t="s">
        <v>511</v>
      </c>
      <c r="C170" s="231" t="s">
        <v>597</v>
      </c>
      <c r="D170" s="176"/>
      <c r="E170" s="176"/>
      <c r="F170" s="176"/>
      <c r="G170" s="176"/>
      <c r="H170" s="176"/>
      <c r="I170" s="176"/>
    </row>
    <row r="171" spans="1:9" x14ac:dyDescent="0.3">
      <c r="A171" s="91" t="str">
        <f t="shared" si="0"/>
        <v>017 Colegio de Bachilleres del Estado de Puebla</v>
      </c>
      <c r="B171" s="230" t="s">
        <v>512</v>
      </c>
      <c r="C171" s="231" t="s">
        <v>598</v>
      </c>
      <c r="D171" s="176"/>
      <c r="E171" s="176"/>
      <c r="F171" s="176"/>
      <c r="G171" s="176"/>
      <c r="H171" s="176"/>
      <c r="I171" s="176"/>
    </row>
    <row r="172" spans="1:9" ht="24" x14ac:dyDescent="0.3">
      <c r="A172" s="91" t="str">
        <f t="shared" si="0"/>
        <v>018 Colegio de Estudios Científicos y Tecnológicos del Estado de Puebla</v>
      </c>
      <c r="B172" s="230" t="s">
        <v>513</v>
      </c>
      <c r="C172" s="231" t="s">
        <v>599</v>
      </c>
      <c r="D172" s="176"/>
      <c r="E172" s="176"/>
      <c r="F172" s="176"/>
      <c r="G172" s="176"/>
      <c r="H172" s="176"/>
      <c r="I172" s="176"/>
    </row>
    <row r="173" spans="1:9" ht="24" x14ac:dyDescent="0.3">
      <c r="A173" s="91" t="str">
        <f t="shared" si="0"/>
        <v>020 Comisión Estatal de Agua y Saneamiento del Estado de Puebla</v>
      </c>
      <c r="B173" s="230" t="s">
        <v>514</v>
      </c>
      <c r="C173" s="231" t="s">
        <v>600</v>
      </c>
      <c r="D173" s="176"/>
      <c r="E173" s="176"/>
      <c r="F173" s="176"/>
      <c r="G173" s="176"/>
      <c r="H173" s="176"/>
      <c r="I173" s="176"/>
    </row>
    <row r="174" spans="1:9" ht="24" x14ac:dyDescent="0.3">
      <c r="A174" s="91" t="str">
        <f t="shared" si="0"/>
        <v>021 Comisión de Derechos Humanos del Estado de Puebla</v>
      </c>
      <c r="B174" s="230" t="s">
        <v>515</v>
      </c>
      <c r="C174" s="231" t="s">
        <v>601</v>
      </c>
      <c r="D174" s="176"/>
      <c r="E174" s="176"/>
      <c r="F174" s="176"/>
      <c r="G174" s="176"/>
      <c r="H174" s="176"/>
      <c r="I174" s="176"/>
    </row>
    <row r="175" spans="1:9" x14ac:dyDescent="0.3">
      <c r="A175" s="91" t="str">
        <f t="shared" si="0"/>
        <v>022 Instituto Electoral del Estado</v>
      </c>
      <c r="B175" s="230" t="s">
        <v>516</v>
      </c>
      <c r="C175" s="231" t="s">
        <v>602</v>
      </c>
      <c r="D175" s="176"/>
      <c r="E175" s="176"/>
      <c r="F175" s="176"/>
      <c r="G175" s="176"/>
      <c r="H175" s="176"/>
      <c r="I175" s="176"/>
    </row>
    <row r="176" spans="1:9" ht="24" x14ac:dyDescent="0.3">
      <c r="A176" s="91" t="str">
        <f t="shared" si="0"/>
        <v>024 Comité Administrador Poblano para la Construcción de Espacios Educativos</v>
      </c>
      <c r="B176" s="230" t="s">
        <v>517</v>
      </c>
      <c r="C176" s="231" t="s">
        <v>603</v>
      </c>
      <c r="D176" s="176"/>
      <c r="E176" s="176"/>
      <c r="F176" s="176"/>
      <c r="G176" s="176"/>
      <c r="H176" s="176"/>
      <c r="I176" s="176"/>
    </row>
    <row r="177" spans="1:9" ht="24" x14ac:dyDescent="0.3">
      <c r="A177" s="91" t="str">
        <f t="shared" si="0"/>
        <v>028 Instituto de Capacitación para el Trabajo del Estado de Puebla</v>
      </c>
      <c r="B177" s="230" t="s">
        <v>518</v>
      </c>
      <c r="C177" s="231" t="s">
        <v>604</v>
      </c>
      <c r="D177" s="176"/>
      <c r="E177" s="176"/>
      <c r="F177" s="176"/>
      <c r="G177" s="176"/>
      <c r="H177" s="176"/>
      <c r="I177" s="176"/>
    </row>
    <row r="178" spans="1:9" ht="24" x14ac:dyDescent="0.3">
      <c r="A178" s="91" t="str">
        <f t="shared" si="0"/>
        <v>029 Instituto Tecnológico Superior de Ciudad Serdán</v>
      </c>
      <c r="B178" s="230" t="s">
        <v>519</v>
      </c>
      <c r="C178" s="231" t="s">
        <v>605</v>
      </c>
      <c r="D178" s="176"/>
      <c r="E178" s="176"/>
      <c r="F178" s="176"/>
      <c r="G178" s="176"/>
      <c r="H178" s="176"/>
      <c r="I178" s="176"/>
    </row>
    <row r="179" spans="1:9" x14ac:dyDescent="0.3">
      <c r="A179" s="91" t="str">
        <f t="shared" si="0"/>
        <v>031 Instituto Estatal de Educación para Adultos</v>
      </c>
      <c r="B179" s="230" t="s">
        <v>520</v>
      </c>
      <c r="C179" s="231" t="s">
        <v>606</v>
      </c>
      <c r="D179" s="176"/>
      <c r="E179" s="176"/>
      <c r="F179" s="176"/>
      <c r="G179" s="176"/>
      <c r="H179" s="176"/>
      <c r="I179" s="176"/>
    </row>
    <row r="180" spans="1:9" ht="24" x14ac:dyDescent="0.3">
      <c r="A180" s="91" t="str">
        <f t="shared" si="0"/>
        <v>034 Instituto Tecnológico Superior de Acatlán de Osorio</v>
      </c>
      <c r="B180" s="230" t="s">
        <v>521</v>
      </c>
      <c r="C180" s="231" t="s">
        <v>607</v>
      </c>
      <c r="D180" s="176"/>
      <c r="E180" s="176"/>
      <c r="F180" s="176"/>
      <c r="G180" s="176"/>
      <c r="H180" s="176"/>
      <c r="I180" s="176"/>
    </row>
    <row r="181" spans="1:9" x14ac:dyDescent="0.3">
      <c r="A181" s="91" t="str">
        <f t="shared" si="0"/>
        <v>035 Instituto Tecnológico Superior de Atlixco</v>
      </c>
      <c r="B181" s="230" t="s">
        <v>522</v>
      </c>
      <c r="C181" s="231" t="s">
        <v>608</v>
      </c>
      <c r="D181" s="176"/>
      <c r="E181" s="176"/>
      <c r="F181" s="176"/>
      <c r="G181" s="176"/>
      <c r="H181" s="176"/>
      <c r="I181" s="176"/>
    </row>
    <row r="182" spans="1:9" ht="24" x14ac:dyDescent="0.3">
      <c r="A182" s="91" t="str">
        <f t="shared" si="0"/>
        <v>036 Instituto Tecnológico Superior de la Sierra Norte de Puebla</v>
      </c>
      <c r="B182" s="230" t="s">
        <v>523</v>
      </c>
      <c r="C182" s="231" t="s">
        <v>609</v>
      </c>
      <c r="D182" s="176"/>
      <c r="E182" s="176"/>
      <c r="F182" s="176"/>
      <c r="G182" s="176"/>
      <c r="H182" s="176"/>
      <c r="I182" s="176"/>
    </row>
    <row r="183" spans="1:9" ht="24" x14ac:dyDescent="0.3">
      <c r="A183" s="91" t="str">
        <f t="shared" si="0"/>
        <v>037 Instituto Tecnológico Superior de Tepexi de Rodríguez</v>
      </c>
      <c r="B183" s="230" t="s">
        <v>524</v>
      </c>
      <c r="C183" s="231" t="s">
        <v>610</v>
      </c>
      <c r="D183" s="176"/>
      <c r="E183" s="176"/>
      <c r="F183" s="176"/>
      <c r="G183" s="176"/>
      <c r="H183" s="176"/>
      <c r="I183" s="176"/>
    </row>
    <row r="184" spans="1:9" x14ac:dyDescent="0.3">
      <c r="A184" s="91" t="str">
        <f t="shared" si="0"/>
        <v>038 Instituto Tecnológico Superior de Teziutlán</v>
      </c>
      <c r="B184" s="230" t="s">
        <v>525</v>
      </c>
      <c r="C184" s="231" t="s">
        <v>611</v>
      </c>
      <c r="D184" s="176"/>
      <c r="E184" s="176"/>
      <c r="F184" s="176"/>
      <c r="G184" s="176"/>
      <c r="H184" s="176"/>
      <c r="I184" s="176"/>
    </row>
    <row r="185" spans="1:9" ht="24" x14ac:dyDescent="0.3">
      <c r="A185" s="91" t="str">
        <f t="shared" si="0"/>
        <v>039 Instituto Tecnológico Superior de Zacapoaxtla</v>
      </c>
      <c r="B185" s="230" t="s">
        <v>526</v>
      </c>
      <c r="C185" s="231" t="s">
        <v>612</v>
      </c>
      <c r="D185" s="176"/>
      <c r="E185" s="176"/>
      <c r="F185" s="176"/>
      <c r="G185" s="176"/>
      <c r="H185" s="176"/>
      <c r="I185" s="176"/>
    </row>
    <row r="186" spans="1:9" ht="24" x14ac:dyDescent="0.3">
      <c r="A186" s="91" t="str">
        <f t="shared" si="0"/>
        <v>042 Sistema para el Desarrollo Integral de la Familia del Estado de Puebla</v>
      </c>
      <c r="B186" s="230" t="s">
        <v>527</v>
      </c>
      <c r="C186" s="231" t="s">
        <v>613</v>
      </c>
      <c r="D186" s="176"/>
      <c r="E186" s="176"/>
      <c r="F186" s="176"/>
      <c r="G186" s="176"/>
      <c r="H186" s="176"/>
      <c r="I186" s="176"/>
    </row>
    <row r="187" spans="1:9" ht="24" x14ac:dyDescent="0.3">
      <c r="A187" s="91" t="str">
        <f t="shared" si="0"/>
        <v>043 Instituto de Educación Digital del Estado de Puebla</v>
      </c>
      <c r="B187" s="230" t="s">
        <v>528</v>
      </c>
      <c r="C187" s="231" t="s">
        <v>614</v>
      </c>
      <c r="D187" s="176"/>
      <c r="E187" s="176"/>
      <c r="F187" s="176"/>
      <c r="G187" s="176"/>
      <c r="H187" s="176"/>
      <c r="I187" s="176"/>
    </row>
    <row r="188" spans="1:9" x14ac:dyDescent="0.3">
      <c r="A188" s="91" t="str">
        <f t="shared" si="0"/>
        <v>044 Universidad Tecnológica de Huejotzingo</v>
      </c>
      <c r="B188" s="230" t="s">
        <v>529</v>
      </c>
      <c r="C188" s="231" t="s">
        <v>615</v>
      </c>
      <c r="D188" s="176"/>
      <c r="E188" s="176"/>
      <c r="F188" s="176"/>
      <c r="G188" s="176"/>
      <c r="H188" s="176"/>
      <c r="I188" s="176"/>
    </row>
    <row r="189" spans="1:9" ht="24" x14ac:dyDescent="0.3">
      <c r="A189" s="91" t="str">
        <f t="shared" si="0"/>
        <v>045 Universidad Tecnológica de Izúcar de Matamoros</v>
      </c>
      <c r="B189" s="230" t="s">
        <v>530</v>
      </c>
      <c r="C189" s="231" t="s">
        <v>616</v>
      </c>
      <c r="D189" s="176"/>
      <c r="E189" s="176"/>
      <c r="F189" s="176"/>
      <c r="G189" s="176"/>
      <c r="H189" s="176"/>
      <c r="I189" s="176"/>
    </row>
    <row r="190" spans="1:9" x14ac:dyDescent="0.3">
      <c r="A190" s="91" t="str">
        <f t="shared" si="0"/>
        <v>046 Universidad Tecnológica de Puebla</v>
      </c>
      <c r="B190" s="230" t="s">
        <v>531</v>
      </c>
      <c r="C190" s="231" t="s">
        <v>617</v>
      </c>
      <c r="D190" s="176"/>
      <c r="E190" s="176"/>
      <c r="F190" s="176"/>
      <c r="G190" s="176"/>
      <c r="H190" s="176"/>
      <c r="I190" s="176"/>
    </row>
    <row r="191" spans="1:9" x14ac:dyDescent="0.3">
      <c r="A191" s="91" t="str">
        <f t="shared" si="0"/>
        <v>047 Universidad Tecnológica de Tecamachalco</v>
      </c>
      <c r="B191" s="230" t="s">
        <v>532</v>
      </c>
      <c r="C191" s="231" t="s">
        <v>618</v>
      </c>
      <c r="D191" s="176"/>
      <c r="E191" s="176"/>
      <c r="F191" s="176"/>
      <c r="G191" s="176"/>
      <c r="H191" s="176"/>
      <c r="I191" s="176"/>
    </row>
    <row r="192" spans="1:9" ht="24" x14ac:dyDescent="0.3">
      <c r="A192" s="91" t="str">
        <f t="shared" si="0"/>
        <v>048 Instituto Tecnológico Superior de Huauchinango</v>
      </c>
      <c r="B192" s="230" t="s">
        <v>533</v>
      </c>
      <c r="C192" s="231" t="s">
        <v>619</v>
      </c>
      <c r="D192" s="176"/>
      <c r="E192" s="176"/>
      <c r="F192" s="176"/>
      <c r="G192" s="176"/>
      <c r="H192" s="176"/>
      <c r="I192" s="176"/>
    </row>
    <row r="193" spans="1:9" x14ac:dyDescent="0.3">
      <c r="A193" s="91" t="str">
        <f t="shared" si="0"/>
        <v>049 Instituto Tecnológico Superior de Libres</v>
      </c>
      <c r="B193" s="230" t="s">
        <v>534</v>
      </c>
      <c r="C193" s="231" t="s">
        <v>620</v>
      </c>
      <c r="D193" s="176"/>
      <c r="E193" s="176"/>
      <c r="F193" s="176"/>
      <c r="G193" s="176"/>
      <c r="H193" s="176"/>
      <c r="I193" s="176"/>
    </row>
    <row r="194" spans="1:9" x14ac:dyDescent="0.3">
      <c r="A194" s="91" t="str">
        <f t="shared" si="0"/>
        <v>050 Instituto Tecnológico Superior de Tepeaca</v>
      </c>
      <c r="B194" s="230" t="s">
        <v>535</v>
      </c>
      <c r="C194" s="231" t="s">
        <v>621</v>
      </c>
      <c r="D194" s="176"/>
      <c r="E194" s="176"/>
      <c r="F194" s="176"/>
      <c r="G194" s="176"/>
      <c r="H194" s="176"/>
      <c r="I194" s="176"/>
    </row>
    <row r="195" spans="1:9" x14ac:dyDescent="0.3">
      <c r="A195" s="91" t="str">
        <f t="shared" si="0"/>
        <v>051 Tribunal Electoral del Estado de Puebla</v>
      </c>
      <c r="B195" s="230" t="s">
        <v>536</v>
      </c>
      <c r="C195" s="231" t="s">
        <v>622</v>
      </c>
      <c r="D195" s="176"/>
      <c r="E195" s="176"/>
      <c r="F195" s="176"/>
      <c r="G195" s="176"/>
      <c r="H195" s="176"/>
      <c r="I195" s="176"/>
    </row>
    <row r="196" spans="1:9" x14ac:dyDescent="0.3">
      <c r="A196" s="91" t="str">
        <f t="shared" si="0"/>
        <v>059 Secretaría de Bienestar</v>
      </c>
      <c r="B196" s="230" t="s">
        <v>537</v>
      </c>
      <c r="C196" s="231" t="s">
        <v>623</v>
      </c>
      <c r="D196" s="176"/>
      <c r="E196" s="176"/>
      <c r="F196" s="176"/>
      <c r="G196" s="176"/>
      <c r="H196" s="176"/>
      <c r="I196" s="176"/>
    </row>
    <row r="197" spans="1:9" ht="24" x14ac:dyDescent="0.3">
      <c r="A197" s="91" t="str">
        <f t="shared" si="0"/>
        <v>061 Universidad Tecnológica de Xicotepec de Juárez</v>
      </c>
      <c r="B197" s="230" t="s">
        <v>538</v>
      </c>
      <c r="C197" s="231" t="s">
        <v>624</v>
      </c>
      <c r="D197" s="176"/>
      <c r="E197" s="176"/>
      <c r="F197" s="176"/>
      <c r="G197" s="176"/>
      <c r="H197" s="176"/>
      <c r="I197" s="176"/>
    </row>
    <row r="198" spans="1:9" ht="24" x14ac:dyDescent="0.3">
      <c r="A198" s="91" t="str">
        <f t="shared" si="0"/>
        <v>062 Instituto Tecnológico Superior de San Martín Texmelucan</v>
      </c>
      <c r="B198" s="230" t="s">
        <v>539</v>
      </c>
      <c r="C198" s="231" t="s">
        <v>625</v>
      </c>
      <c r="D198" s="176"/>
      <c r="E198" s="176"/>
      <c r="F198" s="176"/>
      <c r="G198" s="176"/>
      <c r="H198" s="176"/>
      <c r="I198" s="176"/>
    </row>
    <row r="199" spans="1:9" x14ac:dyDescent="0.3">
      <c r="A199" s="91" t="str">
        <f t="shared" si="0"/>
        <v>065 Universidad Politécnica de Puebla</v>
      </c>
      <c r="B199" s="230" t="s">
        <v>540</v>
      </c>
      <c r="C199" s="231" t="s">
        <v>626</v>
      </c>
      <c r="D199" s="176"/>
      <c r="E199" s="176"/>
      <c r="F199" s="176"/>
      <c r="G199" s="176"/>
      <c r="H199" s="176"/>
      <c r="I199" s="176"/>
    </row>
    <row r="200" spans="1:9" x14ac:dyDescent="0.3">
      <c r="A200" s="91" t="str">
        <f t="shared" si="0"/>
        <v>069 Secretaría de Seguridad Pública</v>
      </c>
      <c r="B200" s="230" t="s">
        <v>541</v>
      </c>
      <c r="C200" s="231" t="s">
        <v>627</v>
      </c>
      <c r="D200" s="176"/>
      <c r="E200" s="176"/>
      <c r="F200" s="176"/>
      <c r="G200" s="176"/>
      <c r="H200" s="176"/>
      <c r="I200" s="176"/>
    </row>
    <row r="201" spans="1:9" ht="24" x14ac:dyDescent="0.3">
      <c r="A201" s="91" t="str">
        <f t="shared" si="0"/>
        <v>076 Universidad Intercultural del Estado de Puebla</v>
      </c>
      <c r="B201" s="230" t="s">
        <v>542</v>
      </c>
      <c r="C201" s="231" t="s">
        <v>628</v>
      </c>
      <c r="D201" s="176"/>
      <c r="E201" s="176"/>
      <c r="F201" s="176"/>
      <c r="G201" s="176"/>
      <c r="H201" s="176"/>
      <c r="I201" s="176"/>
    </row>
    <row r="202" spans="1:9" ht="24" x14ac:dyDescent="0.3">
      <c r="A202" s="91" t="str">
        <f t="shared" si="0"/>
        <v>077 Universidad Interserrana del Estado de Puebla-Ahuacatlán</v>
      </c>
      <c r="B202" s="230" t="s">
        <v>543</v>
      </c>
      <c r="C202" s="231" t="s">
        <v>629</v>
      </c>
      <c r="D202" s="176"/>
      <c r="E202" s="176"/>
      <c r="F202" s="176"/>
      <c r="G202" s="176"/>
      <c r="H202" s="176"/>
      <c r="I202" s="176"/>
    </row>
    <row r="203" spans="1:9" ht="24" x14ac:dyDescent="0.3">
      <c r="A203" s="91" t="str">
        <f t="shared" si="0"/>
        <v>078 Consejo Estatal de Coordinación del Sistema Nacional de Seguridad Pública</v>
      </c>
      <c r="B203" s="230" t="s">
        <v>544</v>
      </c>
      <c r="C203" s="231" t="s">
        <v>630</v>
      </c>
      <c r="D203" s="176"/>
      <c r="E203" s="176"/>
      <c r="F203" s="176"/>
      <c r="G203" s="176"/>
      <c r="H203" s="176"/>
      <c r="I203" s="176"/>
    </row>
    <row r="204" spans="1:9" x14ac:dyDescent="0.3">
      <c r="A204" s="91" t="str">
        <f t="shared" si="0"/>
        <v>080 Universidad Tecnológica de Oriental</v>
      </c>
      <c r="B204" s="230" t="s">
        <v>545</v>
      </c>
      <c r="C204" s="231" t="s">
        <v>631</v>
      </c>
      <c r="D204" s="176"/>
      <c r="E204" s="176"/>
      <c r="F204" s="176"/>
      <c r="G204" s="176"/>
      <c r="H204" s="176"/>
      <c r="I204" s="176"/>
    </row>
    <row r="205" spans="1:9" x14ac:dyDescent="0.3">
      <c r="A205" s="91" t="str">
        <f t="shared" si="0"/>
        <v>081 Carreteras de Cuota Puebla</v>
      </c>
      <c r="B205" s="230" t="s">
        <v>546</v>
      </c>
      <c r="C205" s="231" t="s">
        <v>632</v>
      </c>
      <c r="D205" s="176"/>
      <c r="E205" s="176"/>
      <c r="F205" s="176"/>
      <c r="G205" s="176"/>
      <c r="H205" s="176"/>
      <c r="I205" s="176"/>
    </row>
    <row r="206" spans="1:9" ht="36" x14ac:dyDescent="0.3">
      <c r="A206" s="91" t="str">
        <f t="shared" si="0"/>
        <v>082 Instituto de Seguridad y Servicios Sociales de los Trabajadores al Servicio de los Poderes del Estado de Puebla</v>
      </c>
      <c r="B206" s="230" t="s">
        <v>547</v>
      </c>
      <c r="C206" s="231" t="s">
        <v>633</v>
      </c>
      <c r="D206" s="176"/>
      <c r="E206" s="176"/>
      <c r="F206" s="176"/>
      <c r="G206" s="176"/>
      <c r="H206" s="176"/>
      <c r="I206" s="176"/>
    </row>
    <row r="207" spans="1:9" x14ac:dyDescent="0.3">
      <c r="A207" s="91" t="str">
        <f t="shared" si="0"/>
        <v>083 Universidad Politécnica de Amozoc</v>
      </c>
      <c r="B207" s="230" t="s">
        <v>548</v>
      </c>
      <c r="C207" s="231" t="s">
        <v>634</v>
      </c>
      <c r="D207" s="176"/>
      <c r="E207" s="176"/>
      <c r="F207" s="176"/>
      <c r="G207" s="176"/>
      <c r="H207" s="176"/>
      <c r="I207" s="176"/>
    </row>
    <row r="208" spans="1:9" ht="24" x14ac:dyDescent="0.3">
      <c r="A208" s="91" t="str">
        <f t="shared" si="0"/>
        <v>084 Universidad Interserrana del Estado de Puebla-Chilchotla</v>
      </c>
      <c r="B208" s="230" t="s">
        <v>549</v>
      </c>
      <c r="C208" s="231" t="s">
        <v>635</v>
      </c>
      <c r="D208" s="176"/>
      <c r="E208" s="176"/>
      <c r="F208" s="176"/>
      <c r="G208" s="176"/>
      <c r="H208" s="176"/>
      <c r="I208" s="176"/>
    </row>
    <row r="209" spans="1:9" ht="24" x14ac:dyDescent="0.3">
      <c r="A209" s="91" t="str">
        <f t="shared" si="0"/>
        <v>085 Instituto Tecnológico Superior de la Sierra Negra de Ajalpan</v>
      </c>
      <c r="B209" s="230" t="s">
        <v>550</v>
      </c>
      <c r="C209" s="231" t="s">
        <v>636</v>
      </c>
      <c r="D209" s="176"/>
      <c r="E209" s="176"/>
      <c r="F209" s="176"/>
      <c r="G209" s="176"/>
      <c r="H209" s="176"/>
      <c r="I209" s="176"/>
    </row>
    <row r="210" spans="1:9" ht="24" x14ac:dyDescent="0.3">
      <c r="A210" s="251" t="str">
        <f t="shared" si="0"/>
        <v>086 Instituto Tecnológico Superior de Venustiano Carranza</v>
      </c>
      <c r="B210" s="232" t="s">
        <v>551</v>
      </c>
      <c r="C210" s="231" t="s">
        <v>637</v>
      </c>
      <c r="D210" s="176"/>
      <c r="E210" s="176"/>
      <c r="F210" s="176"/>
      <c r="G210" s="176"/>
      <c r="H210" s="176"/>
      <c r="I210" s="176"/>
    </row>
    <row r="211" spans="1:9" x14ac:dyDescent="0.3">
      <c r="A211" s="91" t="str">
        <f t="shared" si="0"/>
        <v>092 Universidad Tecnológica de Tehuacán</v>
      </c>
      <c r="B211" s="230" t="s">
        <v>552</v>
      </c>
      <c r="C211" s="231" t="s">
        <v>638</v>
      </c>
      <c r="D211" s="86"/>
      <c r="E211" s="86"/>
      <c r="F211" s="86"/>
      <c r="G211" s="176"/>
      <c r="H211" s="176"/>
      <c r="I211" s="176"/>
    </row>
    <row r="212" spans="1:9" ht="24" x14ac:dyDescent="0.3">
      <c r="A212" s="91" t="str">
        <f t="shared" si="0"/>
        <v>098 Universidad Politécnica Metropolitana de Puebla</v>
      </c>
      <c r="B212" s="230" t="s">
        <v>553</v>
      </c>
      <c r="C212" s="231" t="s">
        <v>639</v>
      </c>
      <c r="D212" s="86"/>
      <c r="E212" s="86"/>
      <c r="F212" s="86"/>
      <c r="G212" s="176"/>
      <c r="H212" s="176"/>
      <c r="I212" s="176"/>
    </row>
    <row r="213" spans="1:9" x14ac:dyDescent="0.3">
      <c r="A213" s="91" t="str">
        <f t="shared" si="0"/>
        <v>099 Fideicomiso Público Banco Estatal de Tierra</v>
      </c>
      <c r="B213" s="230" t="s">
        <v>554</v>
      </c>
      <c r="C213" s="231" t="s">
        <v>640</v>
      </c>
      <c r="D213" s="86"/>
      <c r="E213" s="86"/>
      <c r="F213" s="86"/>
      <c r="G213" s="176"/>
      <c r="H213" s="176"/>
      <c r="I213" s="176"/>
    </row>
    <row r="214" spans="1:9" ht="24" x14ac:dyDescent="0.3">
      <c r="A214" s="91" t="str">
        <f t="shared" si="0"/>
        <v>101 Colegio de Educación Profesional Técnica del Estado de Puebla</v>
      </c>
      <c r="B214" s="230" t="s">
        <v>555</v>
      </c>
      <c r="C214" s="231" t="s">
        <v>641</v>
      </c>
      <c r="D214" s="86"/>
      <c r="E214" s="86"/>
      <c r="F214" s="86"/>
      <c r="G214" s="176"/>
      <c r="H214" s="176"/>
      <c r="I214" s="176"/>
    </row>
    <row r="215" spans="1:9" ht="24" x14ac:dyDescent="0.3">
      <c r="A215" s="91" t="str">
        <f t="shared" si="0"/>
        <v>103 Sistema de Información y Comunicación del Estado de Puebla</v>
      </c>
      <c r="B215" s="230" t="s">
        <v>556</v>
      </c>
      <c r="C215" s="231" t="s">
        <v>642</v>
      </c>
      <c r="D215" s="86"/>
      <c r="E215" s="86"/>
      <c r="F215" s="86"/>
      <c r="G215" s="176"/>
      <c r="H215" s="176"/>
      <c r="I215" s="176"/>
    </row>
    <row r="216" spans="1:9" ht="24" x14ac:dyDescent="0.3">
      <c r="A216" s="91" t="str">
        <f t="shared" si="0"/>
        <v>109 Instituto Tecnológico Superior de Tlatlauquitepec</v>
      </c>
      <c r="B216" s="230" t="s">
        <v>557</v>
      </c>
      <c r="C216" s="231" t="s">
        <v>643</v>
      </c>
      <c r="D216" s="86"/>
      <c r="E216" s="86"/>
      <c r="F216" s="86"/>
      <c r="G216" s="176"/>
      <c r="H216" s="176"/>
      <c r="I216" s="176"/>
    </row>
    <row r="217" spans="1:9" x14ac:dyDescent="0.3">
      <c r="A217" s="91" t="str">
        <f t="shared" si="0"/>
        <v>110 Fiscalía General del Estado</v>
      </c>
      <c r="B217" s="230" t="s">
        <v>558</v>
      </c>
      <c r="C217" s="231" t="s">
        <v>644</v>
      </c>
      <c r="D217" s="86"/>
      <c r="E217" s="86"/>
      <c r="F217" s="86"/>
      <c r="G217" s="176"/>
      <c r="H217" s="176"/>
      <c r="I217" s="176"/>
    </row>
    <row r="218" spans="1:9" ht="24" x14ac:dyDescent="0.3">
      <c r="A218" s="91" t="str">
        <f t="shared" si="0"/>
        <v>111 Universidad Tecnológica Bilingüe Internacional y Sustentable de Puebla</v>
      </c>
      <c r="B218" s="230" t="s">
        <v>559</v>
      </c>
      <c r="C218" s="231" t="s">
        <v>645</v>
      </c>
      <c r="D218" s="86"/>
      <c r="E218" s="86"/>
      <c r="F218" s="86"/>
      <c r="G218" s="176"/>
      <c r="H218" s="176"/>
      <c r="I218" s="176"/>
    </row>
    <row r="219" spans="1:9" x14ac:dyDescent="0.3">
      <c r="A219" s="91" t="str">
        <f t="shared" si="0"/>
        <v>112 Museos Puebla</v>
      </c>
      <c r="B219" s="230" t="s">
        <v>560</v>
      </c>
      <c r="C219" s="231" t="s">
        <v>646</v>
      </c>
      <c r="D219" s="86"/>
      <c r="E219" s="86"/>
      <c r="F219" s="86"/>
      <c r="G219" s="176"/>
      <c r="H219" s="176"/>
      <c r="I219" s="176"/>
    </row>
    <row r="220" spans="1:9" x14ac:dyDescent="0.3">
      <c r="A220" s="91" t="str">
        <f t="shared" si="0"/>
        <v>115 Capital de la Tecnología y Sostenibilidad</v>
      </c>
      <c r="B220" s="230" t="s">
        <v>561</v>
      </c>
      <c r="C220" s="231" t="s">
        <v>647</v>
      </c>
      <c r="D220" s="86"/>
      <c r="E220" s="86"/>
      <c r="F220" s="86"/>
      <c r="G220" s="176"/>
      <c r="H220" s="176"/>
      <c r="I220" s="176"/>
    </row>
    <row r="221" spans="1:9" ht="24" x14ac:dyDescent="0.3">
      <c r="A221" s="91" t="str">
        <f t="shared" si="0"/>
        <v>116 Instituto de Profesionalización del Magisterio Poblano</v>
      </c>
      <c r="B221" s="230" t="s">
        <v>562</v>
      </c>
      <c r="C221" s="231" t="s">
        <v>648</v>
      </c>
      <c r="D221" s="86"/>
      <c r="E221" s="86"/>
      <c r="F221" s="86"/>
      <c r="G221" s="176"/>
      <c r="H221" s="176"/>
      <c r="I221" s="176"/>
    </row>
    <row r="222" spans="1:9" ht="24" x14ac:dyDescent="0.3">
      <c r="A222" s="91" t="str">
        <f t="shared" si="0"/>
        <v>117 Coordinación General de Comunicación y Agenda Digital</v>
      </c>
      <c r="B222" s="230" t="s">
        <v>563</v>
      </c>
      <c r="C222" s="231" t="s">
        <v>649</v>
      </c>
      <c r="D222" s="86"/>
      <c r="E222" s="86"/>
      <c r="F222" s="86"/>
      <c r="G222" s="176"/>
      <c r="H222" s="176"/>
      <c r="I222" s="176"/>
    </row>
    <row r="223" spans="1:9" x14ac:dyDescent="0.3">
      <c r="A223" s="91" t="str">
        <f t="shared" si="0"/>
        <v>118 Instituto Poblano de Asistencia al Migrante</v>
      </c>
      <c r="B223" s="230" t="s">
        <v>564</v>
      </c>
      <c r="C223" s="231" t="s">
        <v>650</v>
      </c>
      <c r="D223" s="86"/>
      <c r="E223" s="86"/>
      <c r="F223" s="86"/>
      <c r="G223" s="176"/>
      <c r="H223" s="176"/>
      <c r="I223" s="176"/>
    </row>
    <row r="224" spans="1:9" ht="24" x14ac:dyDescent="0.3">
      <c r="A224" s="91" t="str">
        <f t="shared" si="0"/>
        <v>120 Secretaría Ejecutiva del Sistema Estatal Anticorrupción</v>
      </c>
      <c r="B224" s="230" t="s">
        <v>565</v>
      </c>
      <c r="C224" s="231" t="s">
        <v>651</v>
      </c>
      <c r="D224" s="86"/>
      <c r="E224" s="86"/>
      <c r="F224" s="86"/>
      <c r="G224" s="176"/>
      <c r="H224" s="176"/>
      <c r="I224" s="176"/>
    </row>
    <row r="225" spans="1:9" ht="24" x14ac:dyDescent="0.3">
      <c r="A225" s="91" t="str">
        <f t="shared" si="0"/>
        <v>122 Benemérita Universidad Autónoma de Puebla</v>
      </c>
      <c r="B225" s="230" t="s">
        <v>566</v>
      </c>
      <c r="C225" s="231" t="s">
        <v>652</v>
      </c>
      <c r="D225" s="86"/>
      <c r="E225" s="86"/>
      <c r="F225" s="86"/>
      <c r="G225" s="176"/>
      <c r="H225" s="176"/>
      <c r="I225" s="176"/>
    </row>
    <row r="226" spans="1:9" ht="24" x14ac:dyDescent="0.3">
      <c r="A226" s="91" t="str">
        <f t="shared" si="0"/>
        <v>123 Centro de Conciliación Laboral del Estado de Puebla</v>
      </c>
      <c r="B226" s="230" t="s">
        <v>567</v>
      </c>
      <c r="C226" s="231" t="s">
        <v>653</v>
      </c>
      <c r="D226" s="86"/>
      <c r="E226" s="86"/>
      <c r="F226" s="86"/>
      <c r="G226" s="176"/>
      <c r="H226" s="176"/>
      <c r="I226" s="176"/>
    </row>
    <row r="227" spans="1:9" ht="24" x14ac:dyDescent="0.3">
      <c r="A227" s="91" t="str">
        <f t="shared" si="0"/>
        <v>124 Secretaría de Medio Ambiente, Desarrollo Sustentable y Ordenamiento Territorial</v>
      </c>
      <c r="B227" s="230" t="s">
        <v>568</v>
      </c>
      <c r="C227" s="231" t="s">
        <v>118</v>
      </c>
      <c r="D227" s="86"/>
      <c r="E227" s="86"/>
      <c r="F227" s="86"/>
      <c r="G227" s="176"/>
      <c r="H227" s="176"/>
      <c r="I227" s="176"/>
    </row>
    <row r="228" spans="1:9" x14ac:dyDescent="0.3">
      <c r="A228" s="91" t="str">
        <f t="shared" si="0"/>
        <v>125 Secretaría de Agricultura y Desarrollo Rural</v>
      </c>
      <c r="B228" s="230" t="s">
        <v>569</v>
      </c>
      <c r="C228" s="231" t="s">
        <v>654</v>
      </c>
      <c r="D228" s="86"/>
      <c r="E228" s="86"/>
      <c r="F228" s="86"/>
      <c r="G228" s="176"/>
      <c r="H228" s="176"/>
      <c r="I228" s="176"/>
    </row>
    <row r="229" spans="1:9" x14ac:dyDescent="0.3">
      <c r="A229" s="91" t="str">
        <f t="shared" ref="A229:A250" si="1">IF($B229="","",$B229&amp;" "&amp;$C229)</f>
        <v>130 Secretaría de Arte y Cultura</v>
      </c>
      <c r="B229" s="230" t="s">
        <v>570</v>
      </c>
      <c r="C229" s="231" t="s">
        <v>655</v>
      </c>
      <c r="D229" s="86"/>
      <c r="E229" s="86"/>
      <c r="F229" s="86"/>
      <c r="G229" s="176"/>
      <c r="H229" s="176"/>
      <c r="I229" s="176"/>
    </row>
    <row r="230" spans="1:9" x14ac:dyDescent="0.3">
      <c r="A230" s="91" t="str">
        <f t="shared" si="1"/>
        <v>131 Secretaría de Desarrollo Turístico</v>
      </c>
      <c r="B230" s="230" t="s">
        <v>571</v>
      </c>
      <c r="C230" s="231" t="s">
        <v>656</v>
      </c>
      <c r="D230" s="86"/>
      <c r="E230" s="86"/>
      <c r="F230" s="86"/>
      <c r="G230" s="176"/>
      <c r="H230" s="176"/>
      <c r="I230" s="176"/>
    </row>
    <row r="231" spans="1:9" x14ac:dyDescent="0.3">
      <c r="A231" s="91" t="str">
        <f t="shared" si="1"/>
        <v>132 Secretaría de Infraestructura</v>
      </c>
      <c r="B231" s="230" t="s">
        <v>572</v>
      </c>
      <c r="C231" s="231" t="s">
        <v>116</v>
      </c>
      <c r="D231" s="86"/>
      <c r="E231" s="86"/>
      <c r="F231" s="86"/>
      <c r="G231" s="176"/>
      <c r="H231" s="176"/>
      <c r="I231" s="176"/>
    </row>
    <row r="232" spans="1:9" x14ac:dyDescent="0.3">
      <c r="A232" s="91" t="str">
        <f t="shared" si="1"/>
        <v>133 Secretaría de Movilidad y Transporte</v>
      </c>
      <c r="B232" s="230" t="s">
        <v>573</v>
      </c>
      <c r="C232" s="231" t="s">
        <v>117</v>
      </c>
      <c r="D232" s="86"/>
      <c r="E232" s="86"/>
      <c r="F232" s="86"/>
      <c r="G232" s="176"/>
      <c r="H232" s="176"/>
      <c r="I232" s="176"/>
    </row>
    <row r="233" spans="1:9" x14ac:dyDescent="0.3">
      <c r="A233" s="91" t="str">
        <f t="shared" si="1"/>
        <v>134 Secretaría de las Mujeres</v>
      </c>
      <c r="B233" s="230" t="s">
        <v>574</v>
      </c>
      <c r="C233" s="231" t="s">
        <v>657</v>
      </c>
      <c r="D233" s="86"/>
      <c r="E233" s="86"/>
      <c r="F233" s="86"/>
      <c r="G233" s="176"/>
      <c r="H233" s="176"/>
      <c r="I233" s="176"/>
    </row>
    <row r="234" spans="1:9" x14ac:dyDescent="0.3">
      <c r="A234" s="91" t="str">
        <f t="shared" si="1"/>
        <v>135 Consejería Jurídica</v>
      </c>
      <c r="B234" s="230" t="s">
        <v>575</v>
      </c>
      <c r="C234" s="231" t="s">
        <v>658</v>
      </c>
      <c r="D234" s="86"/>
      <c r="E234" s="86"/>
      <c r="F234" s="86"/>
      <c r="G234" s="176"/>
      <c r="H234" s="176"/>
      <c r="I234" s="176"/>
    </row>
    <row r="235" spans="1:9" x14ac:dyDescent="0.3">
      <c r="A235" s="91" t="str">
        <f t="shared" si="1"/>
        <v>136 Agencia de Energía del Estado de Puebla</v>
      </c>
      <c r="B235" s="230" t="s">
        <v>576</v>
      </c>
      <c r="C235" s="231" t="s">
        <v>659</v>
      </c>
      <c r="D235" s="86"/>
      <c r="E235" s="86"/>
      <c r="F235" s="86"/>
      <c r="G235" s="176"/>
      <c r="H235" s="176"/>
      <c r="I235" s="176"/>
    </row>
    <row r="236" spans="1:9" x14ac:dyDescent="0.3">
      <c r="A236" s="91" t="str">
        <f t="shared" si="1"/>
        <v>137 Universidad de la Salud</v>
      </c>
      <c r="B236" s="230" t="s">
        <v>577</v>
      </c>
      <c r="C236" s="231" t="s">
        <v>660</v>
      </c>
      <c r="D236" s="86"/>
      <c r="E236" s="86"/>
      <c r="F236" s="86"/>
      <c r="G236" s="176"/>
      <c r="H236" s="176"/>
      <c r="I236" s="176"/>
    </row>
    <row r="237" spans="1:9" x14ac:dyDescent="0.3">
      <c r="A237" s="91" t="str">
        <f t="shared" si="1"/>
        <v>138 Instituto Poblano de los Pueblos Indígenas</v>
      </c>
      <c r="B237" s="230" t="s">
        <v>578</v>
      </c>
      <c r="C237" s="231" t="s">
        <v>661</v>
      </c>
      <c r="D237" s="86"/>
      <c r="E237" s="86"/>
      <c r="F237" s="86"/>
      <c r="G237" s="176"/>
      <c r="H237" s="176"/>
      <c r="I237" s="176"/>
    </row>
    <row r="238" spans="1:9" ht="24" x14ac:dyDescent="0.3">
      <c r="A238" s="91" t="str">
        <f t="shared" si="1"/>
        <v>139 Comisión Ejecutiva Estatal de Atención a Víctimas</v>
      </c>
      <c r="B238" s="230" t="s">
        <v>579</v>
      </c>
      <c r="C238" s="231" t="s">
        <v>662</v>
      </c>
      <c r="D238" s="86"/>
      <c r="E238" s="86"/>
      <c r="F238" s="86"/>
      <c r="G238" s="176"/>
      <c r="H238" s="176"/>
      <c r="I238" s="176"/>
    </row>
    <row r="239" spans="1:9" ht="48" x14ac:dyDescent="0.3">
      <c r="A239" s="91" t="str">
        <f t="shared" si="1"/>
        <v>152 Fideicomiso Público para la Administración de Inmuebles y Ejecución de Obras Públicas en la Reserva Territorial Atlixcáyotl-Quetzalcóatl</v>
      </c>
      <c r="B239" s="230" t="s">
        <v>580</v>
      </c>
      <c r="C239" s="231" t="s">
        <v>663</v>
      </c>
      <c r="D239" s="86"/>
      <c r="E239" s="86"/>
      <c r="F239" s="86"/>
      <c r="G239" s="176"/>
      <c r="H239" s="176"/>
      <c r="I239" s="176"/>
    </row>
    <row r="240" spans="1:9" x14ac:dyDescent="0.3">
      <c r="A240" s="91" t="str">
        <f t="shared" si="1"/>
        <v>153 Convenciones y Parques</v>
      </c>
      <c r="B240" s="230" t="s">
        <v>581</v>
      </c>
      <c r="C240" s="231" t="s">
        <v>664</v>
      </c>
      <c r="D240" s="86"/>
      <c r="E240" s="86"/>
      <c r="F240" s="86"/>
      <c r="G240" s="176"/>
      <c r="H240" s="176"/>
      <c r="I240" s="176"/>
    </row>
    <row r="241" spans="1:9" ht="24" x14ac:dyDescent="0.3">
      <c r="A241" s="91" t="str">
        <f t="shared" si="1"/>
        <v>154 Corporación Auxiliar de Policía de Protección Ciudadana</v>
      </c>
      <c r="B241" s="230" t="s">
        <v>582</v>
      </c>
      <c r="C241" s="231" t="s">
        <v>665</v>
      </c>
      <c r="D241" s="86"/>
      <c r="E241" s="86"/>
      <c r="F241" s="86"/>
      <c r="G241" s="176"/>
      <c r="H241" s="176"/>
      <c r="I241" s="176"/>
    </row>
    <row r="242" spans="1:9" ht="24" x14ac:dyDescent="0.3">
      <c r="A242" s="91" t="str">
        <f t="shared" si="1"/>
        <v>166 Fideicomiso Público Fondo para el Fortalecimiento de la Microempresa</v>
      </c>
      <c r="B242" s="230" t="s">
        <v>583</v>
      </c>
      <c r="C242" s="231" t="s">
        <v>666</v>
      </c>
      <c r="D242" s="86"/>
      <c r="E242" s="86"/>
      <c r="F242" s="86"/>
      <c r="G242" s="176"/>
      <c r="H242" s="176"/>
      <c r="I242" s="176"/>
    </row>
    <row r="243" spans="1:9" ht="24" x14ac:dyDescent="0.3">
      <c r="A243" s="91" t="str">
        <f t="shared" si="1"/>
        <v>170 Fideicomiso Público Denominado Comisión Estatal de Vivienda Puebla</v>
      </c>
      <c r="B243" s="230" t="s">
        <v>584</v>
      </c>
      <c r="C243" s="231" t="s">
        <v>667</v>
      </c>
      <c r="D243" s="86"/>
      <c r="E243" s="86"/>
      <c r="F243" s="86"/>
      <c r="G243" s="176"/>
      <c r="H243" s="176"/>
      <c r="I243" s="176"/>
    </row>
    <row r="244" spans="1:9" x14ac:dyDescent="0.3">
      <c r="A244" s="91" t="str">
        <f t="shared" si="1"/>
        <v>171 Secretaría de Deporte y Juventud</v>
      </c>
      <c r="B244" s="230" t="s">
        <v>585</v>
      </c>
      <c r="C244" s="231" t="s">
        <v>668</v>
      </c>
      <c r="D244" s="86"/>
      <c r="E244" s="86"/>
      <c r="F244" s="86"/>
      <c r="G244" s="176"/>
      <c r="H244" s="176"/>
      <c r="I244" s="176"/>
    </row>
    <row r="245" spans="1:9" ht="24" x14ac:dyDescent="0.3">
      <c r="A245" s="91" t="str">
        <f t="shared" si="1"/>
        <v>172 Secretaría de Ciencia, Humanidades, Tecnología e Innovación</v>
      </c>
      <c r="B245" s="230" t="s">
        <v>586</v>
      </c>
      <c r="C245" s="231" t="s">
        <v>669</v>
      </c>
      <c r="D245" s="86"/>
      <c r="E245" s="86"/>
      <c r="F245" s="86"/>
      <c r="G245" s="176"/>
      <c r="H245" s="176"/>
      <c r="I245" s="176"/>
    </row>
    <row r="246" spans="1:9" ht="24" x14ac:dyDescent="0.3">
      <c r="A246" s="91" t="str">
        <f t="shared" si="1"/>
        <v>173 Secretaría de Desarrollo Económico y Trabajo</v>
      </c>
      <c r="B246" s="230" t="s">
        <v>587</v>
      </c>
      <c r="C246" s="231" t="s">
        <v>670</v>
      </c>
      <c r="D246" s="86"/>
      <c r="E246" s="86"/>
      <c r="F246" s="86"/>
      <c r="G246" s="176"/>
      <c r="H246" s="176"/>
      <c r="I246" s="176"/>
    </row>
    <row r="247" spans="1:9" ht="24" x14ac:dyDescent="0.3">
      <c r="A247" s="91" t="str">
        <f t="shared" si="1"/>
        <v>174 Secretaría de Planeación, Finanzas y Administración</v>
      </c>
      <c r="B247" s="230" t="s">
        <v>588</v>
      </c>
      <c r="C247" s="231" t="s">
        <v>357</v>
      </c>
      <c r="D247" s="86"/>
      <c r="E247" s="86"/>
      <c r="F247" s="86"/>
      <c r="G247" s="176"/>
      <c r="H247" s="176"/>
      <c r="I247" s="176"/>
    </row>
    <row r="248" spans="1:9" ht="24" x14ac:dyDescent="0.3">
      <c r="A248" s="91" t="str">
        <f t="shared" si="1"/>
        <v>175 Universidad del Deporte del Estado de Puebla</v>
      </c>
      <c r="B248" s="230" t="s">
        <v>589</v>
      </c>
      <c r="C248" s="231" t="s">
        <v>671</v>
      </c>
      <c r="D248" s="86"/>
      <c r="E248" s="86"/>
      <c r="F248" s="86"/>
      <c r="G248" s="176"/>
      <c r="H248" s="176"/>
      <c r="I248" s="176"/>
    </row>
    <row r="249" spans="1:9" ht="24" x14ac:dyDescent="0.3">
      <c r="A249" s="91" t="str">
        <f t="shared" si="1"/>
        <v>176 Universidad de las Ciencias Policiales y de la Seguridad del Estado de Puebla</v>
      </c>
      <c r="B249" s="230" t="s">
        <v>590</v>
      </c>
      <c r="C249" s="231" t="s">
        <v>672</v>
      </c>
      <c r="D249" s="86"/>
      <c r="E249" s="86"/>
      <c r="F249" s="86"/>
      <c r="G249" s="176"/>
      <c r="H249" s="176"/>
      <c r="I249" s="176"/>
    </row>
    <row r="250" spans="1:9" x14ac:dyDescent="0.3">
      <c r="A250" s="252" t="str">
        <f t="shared" si="1"/>
        <v/>
      </c>
      <c r="B250" s="87"/>
      <c r="C250" s="86"/>
      <c r="D250" s="86"/>
      <c r="E250" s="86"/>
      <c r="F250" s="86"/>
      <c r="G250" s="176"/>
      <c r="H250" s="176"/>
      <c r="I250" s="176"/>
    </row>
    <row r="251" spans="1:9" x14ac:dyDescent="0.3">
      <c r="A251" s="339" t="s">
        <v>1169</v>
      </c>
      <c r="B251" s="339"/>
      <c r="C251" s="340"/>
      <c r="D251" s="233"/>
      <c r="E251" s="233"/>
      <c r="F251" s="233"/>
      <c r="G251" s="176"/>
      <c r="H251" s="176"/>
      <c r="I251" s="176"/>
    </row>
    <row r="252" spans="1:9" x14ac:dyDescent="0.3">
      <c r="A252" s="129" t="s">
        <v>59</v>
      </c>
      <c r="B252" s="129" t="s">
        <v>119</v>
      </c>
      <c r="C252" s="130" t="s">
        <v>6017</v>
      </c>
      <c r="D252" s="86"/>
      <c r="E252" s="86"/>
      <c r="F252" s="86"/>
      <c r="G252" s="176"/>
      <c r="H252" s="176"/>
      <c r="I252" s="176"/>
    </row>
    <row r="253" spans="1:9" x14ac:dyDescent="0.3">
      <c r="A253" s="93" t="s">
        <v>120</v>
      </c>
      <c r="B253" s="94" t="s">
        <v>74</v>
      </c>
      <c r="C253" s="95" t="s">
        <v>121</v>
      </c>
      <c r="D253" s="86"/>
      <c r="E253" s="86"/>
      <c r="F253" s="86"/>
      <c r="G253" s="176"/>
      <c r="H253" s="176"/>
      <c r="I253" s="176"/>
    </row>
    <row r="254" spans="1:9" x14ac:dyDescent="0.3">
      <c r="A254" s="93" t="s">
        <v>122</v>
      </c>
      <c r="B254" s="94" t="s">
        <v>74</v>
      </c>
      <c r="C254" s="95" t="s">
        <v>123</v>
      </c>
      <c r="D254" s="86"/>
      <c r="E254" s="86"/>
      <c r="F254" s="86"/>
      <c r="G254" s="176"/>
      <c r="H254" s="176"/>
      <c r="I254" s="176"/>
    </row>
    <row r="255" spans="1:9" x14ac:dyDescent="0.3">
      <c r="A255" s="93" t="s">
        <v>124</v>
      </c>
      <c r="B255" s="94" t="s">
        <v>74</v>
      </c>
      <c r="C255" s="95" t="s">
        <v>125</v>
      </c>
      <c r="D255" s="86"/>
      <c r="E255" s="86"/>
      <c r="F255" s="86"/>
      <c r="G255" s="176"/>
      <c r="H255" s="176"/>
      <c r="I255" s="176"/>
    </row>
    <row r="256" spans="1:9" x14ac:dyDescent="0.3">
      <c r="A256" s="93" t="s">
        <v>126</v>
      </c>
      <c r="B256" s="94" t="s">
        <v>6155</v>
      </c>
      <c r="C256" s="95" t="s">
        <v>127</v>
      </c>
      <c r="D256" s="86"/>
      <c r="E256" s="86"/>
      <c r="F256" s="86"/>
      <c r="G256" s="176"/>
      <c r="H256" s="176"/>
      <c r="I256" s="176"/>
    </row>
    <row r="257" spans="1:9" x14ac:dyDescent="0.3">
      <c r="A257" s="93" t="s">
        <v>128</v>
      </c>
      <c r="B257" s="94" t="s">
        <v>6155</v>
      </c>
      <c r="C257" s="95" t="s">
        <v>127</v>
      </c>
      <c r="D257" s="86"/>
      <c r="E257" s="86"/>
      <c r="F257" s="86"/>
      <c r="G257" s="176"/>
      <c r="H257" s="176"/>
      <c r="I257" s="176"/>
    </row>
    <row r="258" spans="1:9" x14ac:dyDescent="0.3">
      <c r="A258" s="93" t="s">
        <v>129</v>
      </c>
      <c r="B258" s="94" t="s">
        <v>74</v>
      </c>
      <c r="C258" s="95" t="s">
        <v>127</v>
      </c>
      <c r="D258" s="86"/>
      <c r="E258" s="86"/>
      <c r="F258" s="86"/>
      <c r="G258" s="176"/>
      <c r="H258" s="176"/>
      <c r="I258" s="176"/>
    </row>
    <row r="259" spans="1:9" x14ac:dyDescent="0.3">
      <c r="A259" s="93" t="s">
        <v>130</v>
      </c>
      <c r="B259" s="94" t="s">
        <v>74</v>
      </c>
      <c r="C259" s="95" t="s">
        <v>127</v>
      </c>
      <c r="D259" s="86"/>
      <c r="E259" s="86"/>
      <c r="F259" s="86"/>
      <c r="G259" s="176"/>
      <c r="H259" s="176"/>
      <c r="I259" s="176"/>
    </row>
    <row r="260" spans="1:9" x14ac:dyDescent="0.3">
      <c r="A260" s="93" t="s">
        <v>131</v>
      </c>
      <c r="B260" s="94" t="s">
        <v>6156</v>
      </c>
      <c r="C260" s="95" t="s">
        <v>127</v>
      </c>
      <c r="D260" s="86"/>
      <c r="E260" s="86"/>
      <c r="F260" s="86"/>
      <c r="G260" s="176"/>
      <c r="H260" s="176"/>
      <c r="I260" s="176"/>
    </row>
    <row r="261" spans="1:9" x14ac:dyDescent="0.3">
      <c r="A261" s="93" t="s">
        <v>132</v>
      </c>
      <c r="B261" s="96" t="s">
        <v>6156</v>
      </c>
      <c r="C261" s="95" t="s">
        <v>127</v>
      </c>
      <c r="D261" s="86"/>
      <c r="E261" s="86"/>
      <c r="F261" s="86"/>
      <c r="G261" s="176"/>
      <c r="H261" s="176"/>
      <c r="I261" s="176"/>
    </row>
    <row r="262" spans="1:9" x14ac:dyDescent="0.3">
      <c r="A262" s="93" t="s">
        <v>133</v>
      </c>
      <c r="B262" s="96" t="s">
        <v>6157</v>
      </c>
      <c r="C262" s="95" t="s">
        <v>127</v>
      </c>
      <c r="D262" s="86"/>
      <c r="E262" s="86"/>
      <c r="F262" s="86"/>
      <c r="G262" s="176"/>
      <c r="H262" s="176"/>
      <c r="I262" s="176"/>
    </row>
    <row r="263" spans="1:9" x14ac:dyDescent="0.3">
      <c r="A263" s="93" t="s">
        <v>134</v>
      </c>
      <c r="B263" s="96" t="s">
        <v>6158</v>
      </c>
      <c r="C263" s="95" t="s">
        <v>125</v>
      </c>
      <c r="D263" s="86"/>
      <c r="E263" s="86"/>
      <c r="F263" s="86"/>
      <c r="G263" s="176"/>
      <c r="H263" s="176"/>
      <c r="I263" s="176"/>
    </row>
    <row r="264" spans="1:9" x14ac:dyDescent="0.3">
      <c r="A264" s="93" t="s">
        <v>135</v>
      </c>
      <c r="B264" s="96" t="s">
        <v>6158</v>
      </c>
      <c r="C264" s="95" t="s">
        <v>125</v>
      </c>
      <c r="D264" s="86"/>
      <c r="E264" s="86"/>
      <c r="F264" s="86"/>
      <c r="G264" s="176"/>
      <c r="H264" s="176"/>
      <c r="I264" s="176"/>
    </row>
    <row r="265" spans="1:9" x14ac:dyDescent="0.3">
      <c r="A265" s="93" t="s">
        <v>136</v>
      </c>
      <c r="B265" s="96" t="s">
        <v>6159</v>
      </c>
      <c r="C265" s="95" t="s">
        <v>125</v>
      </c>
      <c r="D265" s="86"/>
      <c r="E265" s="86"/>
      <c r="F265" s="86"/>
      <c r="G265" s="176"/>
      <c r="H265" s="176"/>
      <c r="I265" s="176"/>
    </row>
    <row r="266" spans="1:9" x14ac:dyDescent="0.3">
      <c r="A266" s="93" t="s">
        <v>137</v>
      </c>
      <c r="B266" s="96" t="s">
        <v>6157</v>
      </c>
      <c r="C266" s="95" t="s">
        <v>123</v>
      </c>
      <c r="D266" s="86"/>
      <c r="E266" s="86"/>
      <c r="F266" s="86"/>
      <c r="G266" s="176"/>
      <c r="H266" s="176"/>
      <c r="I266" s="176"/>
    </row>
    <row r="267" spans="1:9" x14ac:dyDescent="0.3">
      <c r="A267" s="93" t="s">
        <v>138</v>
      </c>
      <c r="B267" s="96" t="s">
        <v>6157</v>
      </c>
      <c r="C267" s="95" t="s">
        <v>123</v>
      </c>
      <c r="D267" s="86"/>
      <c r="E267" s="86"/>
      <c r="F267" s="86"/>
      <c r="G267" s="176"/>
      <c r="H267" s="176"/>
      <c r="I267" s="176"/>
    </row>
    <row r="268" spans="1:9" x14ac:dyDescent="0.3">
      <c r="A268" s="93" t="s">
        <v>139</v>
      </c>
      <c r="B268" s="96" t="s">
        <v>6158</v>
      </c>
      <c r="C268" s="95" t="s">
        <v>127</v>
      </c>
      <c r="D268" s="86"/>
      <c r="E268" s="86"/>
      <c r="F268" s="86"/>
      <c r="G268" s="176"/>
      <c r="H268" s="176"/>
      <c r="I268" s="176"/>
    </row>
    <row r="269" spans="1:9" x14ac:dyDescent="0.3">
      <c r="A269" s="93" t="s">
        <v>140</v>
      </c>
      <c r="B269" s="96" t="s">
        <v>6158</v>
      </c>
      <c r="C269" s="95" t="s">
        <v>127</v>
      </c>
      <c r="D269" s="86"/>
      <c r="E269" s="86"/>
      <c r="F269" s="86"/>
      <c r="G269" s="176"/>
      <c r="H269" s="176"/>
      <c r="I269" s="176"/>
    </row>
    <row r="270" spans="1:9" x14ac:dyDescent="0.3">
      <c r="A270" s="93" t="s">
        <v>141</v>
      </c>
      <c r="B270" s="96" t="s">
        <v>6157</v>
      </c>
      <c r="C270" s="95" t="s">
        <v>127</v>
      </c>
      <c r="D270" s="86"/>
      <c r="E270" s="86"/>
      <c r="F270" s="86"/>
      <c r="G270" s="176"/>
      <c r="H270" s="176"/>
      <c r="I270" s="176"/>
    </row>
    <row r="271" spans="1:9" x14ac:dyDescent="0.3">
      <c r="A271" s="234" t="s">
        <v>502</v>
      </c>
      <c r="B271" s="86"/>
      <c r="C271" s="86"/>
      <c r="D271" s="86"/>
      <c r="E271" s="86"/>
      <c r="F271" s="86"/>
      <c r="G271" s="176"/>
      <c r="H271" s="176"/>
      <c r="I271" s="176"/>
    </row>
    <row r="272" spans="1:9" x14ac:dyDescent="0.3">
      <c r="A272" s="87" t="s">
        <v>502</v>
      </c>
      <c r="B272" s="86"/>
      <c r="C272" s="86"/>
      <c r="D272" s="86"/>
      <c r="E272" s="86"/>
      <c r="F272" s="86"/>
      <c r="G272" s="176"/>
      <c r="H272" s="176"/>
      <c r="I272" s="176"/>
    </row>
    <row r="273" spans="1:9" x14ac:dyDescent="0.3">
      <c r="A273" s="87" t="s">
        <v>502</v>
      </c>
      <c r="B273" s="86"/>
      <c r="C273" s="86"/>
      <c r="D273" s="86"/>
      <c r="E273" s="86"/>
      <c r="F273" s="86"/>
      <c r="G273" s="176"/>
      <c r="H273" s="176"/>
      <c r="I273" s="176"/>
    </row>
    <row r="274" spans="1:9" x14ac:dyDescent="0.3">
      <c r="A274" s="338" t="s">
        <v>6206</v>
      </c>
      <c r="B274" s="338"/>
      <c r="C274" s="338"/>
      <c r="D274" s="338"/>
      <c r="E274" s="338"/>
      <c r="F274" s="338"/>
      <c r="G274" s="338"/>
      <c r="H274" s="176"/>
      <c r="I274" s="176"/>
    </row>
    <row r="275" spans="1:9" x14ac:dyDescent="0.3">
      <c r="A275" s="128" t="s">
        <v>142</v>
      </c>
      <c r="B275" s="128" t="s">
        <v>143</v>
      </c>
      <c r="C275" s="128" t="s">
        <v>144</v>
      </c>
      <c r="D275" s="128" t="s">
        <v>87</v>
      </c>
      <c r="E275" s="128" t="s">
        <v>82</v>
      </c>
      <c r="F275" s="128" t="s">
        <v>145</v>
      </c>
      <c r="G275" s="128" t="s">
        <v>261</v>
      </c>
      <c r="H275" s="176"/>
      <c r="I275" s="176"/>
    </row>
    <row r="276" spans="1:9" x14ac:dyDescent="0.3">
      <c r="A276" s="235" t="s">
        <v>482</v>
      </c>
      <c r="B276" s="85" t="s">
        <v>150</v>
      </c>
      <c r="C276" s="85" t="s">
        <v>1160</v>
      </c>
      <c r="D276" s="85" t="s">
        <v>27</v>
      </c>
      <c r="E276" s="85" t="s">
        <v>20</v>
      </c>
      <c r="F276" s="85" t="s">
        <v>6204</v>
      </c>
      <c r="G276" s="88">
        <f t="shared" ref="G276:G339" si="2">IF($A276="","",IF($D276=INDEX(Cat_ZAP,1),INDEX(Pts_ZAP,1),IF($E276="","",_xlfn.XLOOKUP($E276,Cat_Marg,Pts_Marg,""))))</f>
        <v>100</v>
      </c>
      <c r="H276" s="176"/>
      <c r="I276" s="176"/>
    </row>
    <row r="277" spans="1:9" x14ac:dyDescent="0.3">
      <c r="A277" s="87" t="s">
        <v>679</v>
      </c>
      <c r="B277" s="86" t="s">
        <v>680</v>
      </c>
      <c r="C277" s="86" t="s">
        <v>1160</v>
      </c>
      <c r="D277" s="86" t="s">
        <v>27</v>
      </c>
      <c r="E277" s="86" t="s">
        <v>22</v>
      </c>
      <c r="F277" s="86" t="s">
        <v>6204</v>
      </c>
      <c r="G277" s="88">
        <f t="shared" si="2"/>
        <v>100</v>
      </c>
      <c r="H277" s="176"/>
      <c r="I277" s="176"/>
    </row>
    <row r="278" spans="1:9" x14ac:dyDescent="0.3">
      <c r="A278" s="87" t="s">
        <v>682</v>
      </c>
      <c r="B278" s="86" t="s">
        <v>683</v>
      </c>
      <c r="C278" s="86" t="s">
        <v>1160</v>
      </c>
      <c r="D278" s="86" t="s">
        <v>27</v>
      </c>
      <c r="E278" s="86" t="s">
        <v>20</v>
      </c>
      <c r="F278" s="86" t="s">
        <v>6204</v>
      </c>
      <c r="G278" s="88">
        <f t="shared" si="2"/>
        <v>100</v>
      </c>
      <c r="H278" s="176"/>
      <c r="I278" s="176"/>
    </row>
    <row r="279" spans="1:9" x14ac:dyDescent="0.3">
      <c r="A279" s="87" t="s">
        <v>685</v>
      </c>
      <c r="B279" s="86" t="s">
        <v>686</v>
      </c>
      <c r="C279" s="86" t="s">
        <v>1160</v>
      </c>
      <c r="D279" s="86" t="s">
        <v>27</v>
      </c>
      <c r="E279" s="86" t="s">
        <v>20</v>
      </c>
      <c r="F279" s="86" t="s">
        <v>6204</v>
      </c>
      <c r="G279" s="88">
        <f t="shared" si="2"/>
        <v>100</v>
      </c>
      <c r="H279" s="176"/>
      <c r="I279" s="176"/>
    </row>
    <row r="280" spans="1:9" x14ac:dyDescent="0.3">
      <c r="A280" s="87" t="s">
        <v>688</v>
      </c>
      <c r="B280" s="86" t="s">
        <v>689</v>
      </c>
      <c r="C280" s="86" t="s">
        <v>1160</v>
      </c>
      <c r="D280" s="86" t="s">
        <v>27</v>
      </c>
      <c r="E280" s="86" t="s">
        <v>85</v>
      </c>
      <c r="F280" s="86" t="s">
        <v>6204</v>
      </c>
      <c r="G280" s="88">
        <f t="shared" si="2"/>
        <v>100</v>
      </c>
      <c r="H280" s="176"/>
      <c r="I280" s="176"/>
    </row>
    <row r="281" spans="1:9" x14ac:dyDescent="0.3">
      <c r="A281" s="87" t="s">
        <v>690</v>
      </c>
      <c r="B281" s="86" t="s">
        <v>691</v>
      </c>
      <c r="C281" s="86" t="s">
        <v>1160</v>
      </c>
      <c r="D281" s="86" t="s">
        <v>27</v>
      </c>
      <c r="E281" s="86" t="s">
        <v>22</v>
      </c>
      <c r="F281" s="86" t="s">
        <v>6204</v>
      </c>
      <c r="G281" s="88">
        <f t="shared" si="2"/>
        <v>100</v>
      </c>
      <c r="H281" s="176"/>
      <c r="I281" s="176"/>
    </row>
    <row r="282" spans="1:9" x14ac:dyDescent="0.3">
      <c r="A282" s="87" t="s">
        <v>692</v>
      </c>
      <c r="B282" s="86" t="s">
        <v>693</v>
      </c>
      <c r="C282" s="86" t="s">
        <v>1160</v>
      </c>
      <c r="D282" s="86" t="s">
        <v>27</v>
      </c>
      <c r="E282" s="86" t="s">
        <v>22</v>
      </c>
      <c r="F282" s="86" t="s">
        <v>6204</v>
      </c>
      <c r="G282" s="88">
        <f t="shared" si="2"/>
        <v>100</v>
      </c>
      <c r="H282" s="176"/>
      <c r="I282" s="176"/>
    </row>
    <row r="283" spans="1:9" x14ac:dyDescent="0.3">
      <c r="A283" s="87" t="s">
        <v>694</v>
      </c>
      <c r="B283" s="86" t="s">
        <v>695</v>
      </c>
      <c r="C283" s="86" t="s">
        <v>1160</v>
      </c>
      <c r="D283" s="86" t="s">
        <v>29</v>
      </c>
      <c r="E283" s="86" t="s">
        <v>18</v>
      </c>
      <c r="F283" s="86" t="s">
        <v>6204</v>
      </c>
      <c r="G283" s="88">
        <f t="shared" si="2"/>
        <v>0</v>
      </c>
      <c r="H283" s="176"/>
      <c r="I283" s="176"/>
    </row>
    <row r="284" spans="1:9" x14ac:dyDescent="0.3">
      <c r="A284" s="87" t="s">
        <v>696</v>
      </c>
      <c r="B284" s="86" t="s">
        <v>697</v>
      </c>
      <c r="C284" s="86" t="s">
        <v>1160</v>
      </c>
      <c r="D284" s="86" t="s">
        <v>27</v>
      </c>
      <c r="E284" s="86" t="s">
        <v>22</v>
      </c>
      <c r="F284" s="86" t="s">
        <v>6204</v>
      </c>
      <c r="G284" s="88">
        <f t="shared" si="2"/>
        <v>100</v>
      </c>
      <c r="H284" s="176"/>
      <c r="I284" s="176"/>
    </row>
    <row r="285" spans="1:9" x14ac:dyDescent="0.3">
      <c r="A285" s="87" t="s">
        <v>698</v>
      </c>
      <c r="B285" s="86" t="s">
        <v>699</v>
      </c>
      <c r="C285" s="86" t="s">
        <v>1160</v>
      </c>
      <c r="D285" s="86" t="s">
        <v>27</v>
      </c>
      <c r="E285" s="86" t="s">
        <v>22</v>
      </c>
      <c r="F285" s="86" t="s">
        <v>6204</v>
      </c>
      <c r="G285" s="88">
        <f t="shared" si="2"/>
        <v>100</v>
      </c>
      <c r="H285" s="176"/>
      <c r="I285" s="176"/>
    </row>
    <row r="286" spans="1:9" x14ac:dyDescent="0.3">
      <c r="A286" s="87" t="s">
        <v>701</v>
      </c>
      <c r="B286" s="86" t="s">
        <v>702</v>
      </c>
      <c r="C286" s="86" t="s">
        <v>1160</v>
      </c>
      <c r="D286" s="86" t="s">
        <v>27</v>
      </c>
      <c r="E286" s="86" t="s">
        <v>20</v>
      </c>
      <c r="F286" s="86" t="s">
        <v>6204</v>
      </c>
      <c r="G286" s="88">
        <f t="shared" si="2"/>
        <v>100</v>
      </c>
      <c r="H286" s="176"/>
      <c r="I286" s="176"/>
    </row>
    <row r="287" spans="1:9" x14ac:dyDescent="0.3">
      <c r="A287" s="87" t="s">
        <v>704</v>
      </c>
      <c r="B287" s="86" t="s">
        <v>705</v>
      </c>
      <c r="C287" s="86" t="s">
        <v>1160</v>
      </c>
      <c r="D287" s="86" t="s">
        <v>29</v>
      </c>
      <c r="E287" s="86" t="s">
        <v>20</v>
      </c>
      <c r="F287" s="86" t="s">
        <v>6204</v>
      </c>
      <c r="G287" s="88">
        <f t="shared" si="2"/>
        <v>50</v>
      </c>
      <c r="H287" s="176"/>
      <c r="I287" s="176"/>
    </row>
    <row r="288" spans="1:9" x14ac:dyDescent="0.3">
      <c r="A288" s="87" t="s">
        <v>706</v>
      </c>
      <c r="B288" s="86" t="s">
        <v>707</v>
      </c>
      <c r="C288" s="86" t="s">
        <v>1160</v>
      </c>
      <c r="D288" s="86" t="s">
        <v>27</v>
      </c>
      <c r="E288" s="86" t="s">
        <v>18</v>
      </c>
      <c r="F288" s="86" t="s">
        <v>6204</v>
      </c>
      <c r="G288" s="88">
        <f t="shared" si="2"/>
        <v>100</v>
      </c>
      <c r="H288" s="176"/>
      <c r="I288" s="176"/>
    </row>
    <row r="289" spans="1:9" x14ac:dyDescent="0.3">
      <c r="A289" s="87" t="s">
        <v>708</v>
      </c>
      <c r="B289" s="86" t="s">
        <v>709</v>
      </c>
      <c r="C289" s="86" t="s">
        <v>1160</v>
      </c>
      <c r="D289" s="86" t="s">
        <v>27</v>
      </c>
      <c r="E289" s="86" t="s">
        <v>22</v>
      </c>
      <c r="F289" s="86" t="s">
        <v>6204</v>
      </c>
      <c r="G289" s="88">
        <f t="shared" si="2"/>
        <v>100</v>
      </c>
      <c r="H289" s="176"/>
      <c r="I289" s="176"/>
    </row>
    <row r="290" spans="1:9" x14ac:dyDescent="0.3">
      <c r="A290" s="87" t="s">
        <v>710</v>
      </c>
      <c r="B290" s="86" t="s">
        <v>711</v>
      </c>
      <c r="C290" s="86" t="s">
        <v>1160</v>
      </c>
      <c r="D290" s="86" t="s">
        <v>27</v>
      </c>
      <c r="E290" s="86" t="s">
        <v>84</v>
      </c>
      <c r="F290" s="86" t="s">
        <v>6204</v>
      </c>
      <c r="G290" s="88">
        <f t="shared" si="2"/>
        <v>100</v>
      </c>
      <c r="H290" s="176"/>
      <c r="I290" s="176"/>
    </row>
    <row r="291" spans="1:9" x14ac:dyDescent="0.3">
      <c r="A291" s="87" t="s">
        <v>713</v>
      </c>
      <c r="B291" s="86" t="s">
        <v>714</v>
      </c>
      <c r="C291" s="86" t="s">
        <v>1160</v>
      </c>
      <c r="D291" s="86" t="s">
        <v>29</v>
      </c>
      <c r="E291" s="86" t="s">
        <v>20</v>
      </c>
      <c r="F291" s="86" t="s">
        <v>6204</v>
      </c>
      <c r="G291" s="88">
        <f t="shared" si="2"/>
        <v>50</v>
      </c>
      <c r="H291" s="176"/>
      <c r="I291" s="176"/>
    </row>
    <row r="292" spans="1:9" x14ac:dyDescent="0.3">
      <c r="A292" s="87" t="s">
        <v>715</v>
      </c>
      <c r="B292" s="86" t="s">
        <v>716</v>
      </c>
      <c r="C292" s="86" t="s">
        <v>1160</v>
      </c>
      <c r="D292" s="86" t="s">
        <v>27</v>
      </c>
      <c r="E292" s="86" t="s">
        <v>20</v>
      </c>
      <c r="F292" s="86" t="s">
        <v>6204</v>
      </c>
      <c r="G292" s="88">
        <f t="shared" si="2"/>
        <v>100</v>
      </c>
      <c r="H292" s="176"/>
      <c r="I292" s="176"/>
    </row>
    <row r="293" spans="1:9" x14ac:dyDescent="0.3">
      <c r="A293" s="87" t="s">
        <v>717</v>
      </c>
      <c r="B293" s="86" t="s">
        <v>718</v>
      </c>
      <c r="C293" s="86" t="s">
        <v>1160</v>
      </c>
      <c r="D293" s="86" t="s">
        <v>27</v>
      </c>
      <c r="E293" s="86" t="s">
        <v>20</v>
      </c>
      <c r="F293" s="86" t="s">
        <v>6204</v>
      </c>
      <c r="G293" s="88">
        <f t="shared" si="2"/>
        <v>100</v>
      </c>
      <c r="H293" s="176"/>
      <c r="I293" s="176"/>
    </row>
    <row r="294" spans="1:9" x14ac:dyDescent="0.3">
      <c r="A294" s="87" t="s">
        <v>720</v>
      </c>
      <c r="B294" s="86" t="s">
        <v>148</v>
      </c>
      <c r="C294" s="86" t="s">
        <v>1160</v>
      </c>
      <c r="D294" s="86" t="s">
        <v>27</v>
      </c>
      <c r="E294" s="86" t="s">
        <v>84</v>
      </c>
      <c r="F294" s="86" t="s">
        <v>6204</v>
      </c>
      <c r="G294" s="88">
        <f t="shared" si="2"/>
        <v>100</v>
      </c>
      <c r="H294" s="176"/>
      <c r="I294" s="176"/>
    </row>
    <row r="295" spans="1:9" x14ac:dyDescent="0.3">
      <c r="A295" s="87" t="s">
        <v>721</v>
      </c>
      <c r="B295" s="86" t="s">
        <v>722</v>
      </c>
      <c r="C295" s="86" t="s">
        <v>1160</v>
      </c>
      <c r="D295" s="86" t="s">
        <v>27</v>
      </c>
      <c r="E295" s="86" t="s">
        <v>18</v>
      </c>
      <c r="F295" s="86" t="s">
        <v>6204</v>
      </c>
      <c r="G295" s="88">
        <f t="shared" si="2"/>
        <v>100</v>
      </c>
      <c r="H295" s="176"/>
      <c r="I295" s="176"/>
    </row>
    <row r="296" spans="1:9" x14ac:dyDescent="0.3">
      <c r="A296" s="87" t="s">
        <v>723</v>
      </c>
      <c r="B296" s="86" t="s">
        <v>724</v>
      </c>
      <c r="C296" s="86" t="s">
        <v>1160</v>
      </c>
      <c r="D296" s="86" t="s">
        <v>29</v>
      </c>
      <c r="E296" s="86" t="s">
        <v>20</v>
      </c>
      <c r="F296" s="86" t="s">
        <v>6204</v>
      </c>
      <c r="G296" s="88">
        <f t="shared" si="2"/>
        <v>50</v>
      </c>
      <c r="H296" s="176"/>
      <c r="I296" s="176"/>
    </row>
    <row r="297" spans="1:9" x14ac:dyDescent="0.3">
      <c r="A297" s="87" t="s">
        <v>725</v>
      </c>
      <c r="B297" s="86" t="s">
        <v>726</v>
      </c>
      <c r="C297" s="86" t="s">
        <v>1160</v>
      </c>
      <c r="D297" s="86" t="s">
        <v>27</v>
      </c>
      <c r="E297" s="86" t="s">
        <v>20</v>
      </c>
      <c r="F297" s="86" t="s">
        <v>6204</v>
      </c>
      <c r="G297" s="88">
        <f t="shared" si="2"/>
        <v>100</v>
      </c>
      <c r="H297" s="176"/>
      <c r="I297" s="176"/>
    </row>
    <row r="298" spans="1:9" x14ac:dyDescent="0.3">
      <c r="A298" s="87" t="s">
        <v>728</v>
      </c>
      <c r="B298" s="86" t="s">
        <v>729</v>
      </c>
      <c r="C298" s="86" t="s">
        <v>1160</v>
      </c>
      <c r="D298" s="86" t="s">
        <v>27</v>
      </c>
      <c r="E298" s="86" t="s">
        <v>22</v>
      </c>
      <c r="F298" s="86" t="s">
        <v>6204</v>
      </c>
      <c r="G298" s="88">
        <f t="shared" si="2"/>
        <v>100</v>
      </c>
      <c r="H298" s="176"/>
      <c r="I298" s="176"/>
    </row>
    <row r="299" spans="1:9" x14ac:dyDescent="0.3">
      <c r="A299" s="87" t="s">
        <v>730</v>
      </c>
      <c r="B299" s="86" t="s">
        <v>731</v>
      </c>
      <c r="C299" s="86" t="s">
        <v>1160</v>
      </c>
      <c r="D299" s="86" t="s">
        <v>29</v>
      </c>
      <c r="E299" s="86" t="s">
        <v>20</v>
      </c>
      <c r="F299" s="86" t="s">
        <v>6204</v>
      </c>
      <c r="G299" s="88">
        <f t="shared" si="2"/>
        <v>50</v>
      </c>
      <c r="H299" s="176"/>
      <c r="I299" s="176"/>
    </row>
    <row r="300" spans="1:9" x14ac:dyDescent="0.3">
      <c r="A300" s="87" t="s">
        <v>732</v>
      </c>
      <c r="B300" s="86" t="s">
        <v>733</v>
      </c>
      <c r="C300" s="86" t="s">
        <v>1160</v>
      </c>
      <c r="D300" s="86" t="s">
        <v>27</v>
      </c>
      <c r="E300" s="86" t="s">
        <v>22</v>
      </c>
      <c r="F300" s="86" t="s">
        <v>6204</v>
      </c>
      <c r="G300" s="88">
        <f t="shared" si="2"/>
        <v>100</v>
      </c>
      <c r="H300" s="176"/>
      <c r="I300" s="176"/>
    </row>
    <row r="301" spans="1:9" x14ac:dyDescent="0.3">
      <c r="A301" s="87" t="s">
        <v>734</v>
      </c>
      <c r="B301" s="86" t="s">
        <v>735</v>
      </c>
      <c r="C301" s="86" t="s">
        <v>1160</v>
      </c>
      <c r="D301" s="86" t="s">
        <v>27</v>
      </c>
      <c r="E301" s="86" t="s">
        <v>20</v>
      </c>
      <c r="F301" s="86" t="s">
        <v>6204</v>
      </c>
      <c r="G301" s="88">
        <f t="shared" si="2"/>
        <v>100</v>
      </c>
    </row>
    <row r="302" spans="1:9" x14ac:dyDescent="0.3">
      <c r="A302" s="87" t="s">
        <v>737</v>
      </c>
      <c r="B302" s="86" t="s">
        <v>738</v>
      </c>
      <c r="C302" s="86" t="s">
        <v>1160</v>
      </c>
      <c r="D302" s="86" t="s">
        <v>27</v>
      </c>
      <c r="E302" s="86" t="s">
        <v>22</v>
      </c>
      <c r="F302" s="86" t="s">
        <v>6204</v>
      </c>
      <c r="G302" s="88">
        <f t="shared" si="2"/>
        <v>100</v>
      </c>
    </row>
    <row r="303" spans="1:9" x14ac:dyDescent="0.3">
      <c r="A303" s="87" t="s">
        <v>739</v>
      </c>
      <c r="B303" s="86" t="s">
        <v>740</v>
      </c>
      <c r="C303" s="86" t="s">
        <v>1160</v>
      </c>
      <c r="D303" s="86" t="s">
        <v>27</v>
      </c>
      <c r="E303" s="86" t="s">
        <v>22</v>
      </c>
      <c r="F303" s="86" t="s">
        <v>6204</v>
      </c>
      <c r="G303" s="88">
        <f t="shared" si="2"/>
        <v>100</v>
      </c>
    </row>
    <row r="304" spans="1:9" x14ac:dyDescent="0.3">
      <c r="A304" s="87" t="s">
        <v>741</v>
      </c>
      <c r="B304" s="86" t="s">
        <v>742</v>
      </c>
      <c r="C304" s="86" t="s">
        <v>1160</v>
      </c>
      <c r="D304" s="86" t="s">
        <v>27</v>
      </c>
      <c r="E304" s="86" t="s">
        <v>22</v>
      </c>
      <c r="F304" s="86" t="s">
        <v>6204</v>
      </c>
      <c r="G304" s="88">
        <f t="shared" si="2"/>
        <v>100</v>
      </c>
    </row>
    <row r="305" spans="1:7" x14ac:dyDescent="0.3">
      <c r="A305" s="87" t="s">
        <v>743</v>
      </c>
      <c r="B305" s="86" t="s">
        <v>744</v>
      </c>
      <c r="C305" s="86" t="s">
        <v>1160</v>
      </c>
      <c r="D305" s="86" t="s">
        <v>27</v>
      </c>
      <c r="E305" s="86" t="s">
        <v>22</v>
      </c>
      <c r="F305" s="86" t="s">
        <v>6204</v>
      </c>
      <c r="G305" s="88">
        <f t="shared" si="2"/>
        <v>100</v>
      </c>
    </row>
    <row r="306" spans="1:7" x14ac:dyDescent="0.3">
      <c r="A306" s="87" t="s">
        <v>745</v>
      </c>
      <c r="B306" s="86" t="s">
        <v>746</v>
      </c>
      <c r="C306" s="86" t="s">
        <v>1160</v>
      </c>
      <c r="D306" s="86" t="s">
        <v>27</v>
      </c>
      <c r="E306" s="86" t="s">
        <v>22</v>
      </c>
      <c r="F306" s="86" t="s">
        <v>6204</v>
      </c>
      <c r="G306" s="88">
        <f t="shared" si="2"/>
        <v>100</v>
      </c>
    </row>
    <row r="307" spans="1:7" x14ac:dyDescent="0.3">
      <c r="A307" s="87" t="s">
        <v>747</v>
      </c>
      <c r="B307" s="86" t="s">
        <v>748</v>
      </c>
      <c r="C307" s="86" t="s">
        <v>1160</v>
      </c>
      <c r="D307" s="86" t="s">
        <v>27</v>
      </c>
      <c r="E307" s="86" t="s">
        <v>20</v>
      </c>
      <c r="F307" s="86" t="s">
        <v>6204</v>
      </c>
      <c r="G307" s="88">
        <f t="shared" si="2"/>
        <v>100</v>
      </c>
    </row>
    <row r="308" spans="1:7" x14ac:dyDescent="0.3">
      <c r="A308" s="87" t="s">
        <v>750</v>
      </c>
      <c r="B308" s="86" t="s">
        <v>751</v>
      </c>
      <c r="C308" s="86" t="s">
        <v>1160</v>
      </c>
      <c r="D308" s="86" t="s">
        <v>27</v>
      </c>
      <c r="E308" s="86" t="s">
        <v>20</v>
      </c>
      <c r="F308" s="86" t="s">
        <v>6204</v>
      </c>
      <c r="G308" s="88">
        <f t="shared" si="2"/>
        <v>100</v>
      </c>
    </row>
    <row r="309" spans="1:7" x14ac:dyDescent="0.3">
      <c r="A309" s="87" t="s">
        <v>752</v>
      </c>
      <c r="B309" s="86" t="s">
        <v>753</v>
      </c>
      <c r="C309" s="86" t="s">
        <v>1160</v>
      </c>
      <c r="D309" s="86" t="s">
        <v>27</v>
      </c>
      <c r="E309" s="86" t="s">
        <v>84</v>
      </c>
      <c r="F309" s="86" t="s">
        <v>6204</v>
      </c>
      <c r="G309" s="88">
        <f t="shared" si="2"/>
        <v>100</v>
      </c>
    </row>
    <row r="310" spans="1:7" x14ac:dyDescent="0.3">
      <c r="A310" s="87" t="s">
        <v>755</v>
      </c>
      <c r="B310" s="86" t="s">
        <v>756</v>
      </c>
      <c r="C310" s="86" t="s">
        <v>1160</v>
      </c>
      <c r="D310" s="86" t="s">
        <v>27</v>
      </c>
      <c r="E310" s="86" t="s">
        <v>20</v>
      </c>
      <c r="F310" s="86" t="s">
        <v>6204</v>
      </c>
      <c r="G310" s="88">
        <f t="shared" si="2"/>
        <v>100</v>
      </c>
    </row>
    <row r="311" spans="1:7" x14ac:dyDescent="0.3">
      <c r="A311" s="87" t="s">
        <v>757</v>
      </c>
      <c r="B311" s="86" t="s">
        <v>758</v>
      </c>
      <c r="C311" s="86" t="s">
        <v>1160</v>
      </c>
      <c r="D311" s="86" t="s">
        <v>27</v>
      </c>
      <c r="E311" s="86" t="s">
        <v>85</v>
      </c>
      <c r="F311" s="86" t="s">
        <v>6204</v>
      </c>
      <c r="G311" s="88">
        <f t="shared" si="2"/>
        <v>100</v>
      </c>
    </row>
    <row r="312" spans="1:7" x14ac:dyDescent="0.3">
      <c r="A312" s="87" t="s">
        <v>760</v>
      </c>
      <c r="B312" s="86" t="s">
        <v>761</v>
      </c>
      <c r="C312" s="86" t="s">
        <v>1160</v>
      </c>
      <c r="D312" s="86" t="s">
        <v>29</v>
      </c>
      <c r="E312" s="86" t="s">
        <v>20</v>
      </c>
      <c r="F312" s="86" t="s">
        <v>6204</v>
      </c>
      <c r="G312" s="88">
        <f t="shared" si="2"/>
        <v>50</v>
      </c>
    </row>
    <row r="313" spans="1:7" x14ac:dyDescent="0.3">
      <c r="A313" s="87" t="s">
        <v>763</v>
      </c>
      <c r="B313" s="86" t="s">
        <v>764</v>
      </c>
      <c r="C313" s="86" t="s">
        <v>1160</v>
      </c>
      <c r="D313" s="86" t="s">
        <v>27</v>
      </c>
      <c r="E313" s="86" t="s">
        <v>20</v>
      </c>
      <c r="F313" s="86" t="s">
        <v>6204</v>
      </c>
      <c r="G313" s="88">
        <f t="shared" si="2"/>
        <v>100</v>
      </c>
    </row>
    <row r="314" spans="1:7" x14ac:dyDescent="0.3">
      <c r="A314" s="87" t="s">
        <v>765</v>
      </c>
      <c r="B314" s="86" t="s">
        <v>766</v>
      </c>
      <c r="C314" s="86" t="s">
        <v>1160</v>
      </c>
      <c r="D314" s="86" t="s">
        <v>27</v>
      </c>
      <c r="E314" s="86" t="s">
        <v>22</v>
      </c>
      <c r="F314" s="86" t="s">
        <v>6204</v>
      </c>
      <c r="G314" s="88">
        <f t="shared" si="2"/>
        <v>100</v>
      </c>
    </row>
    <row r="315" spans="1:7" x14ac:dyDescent="0.3">
      <c r="A315" s="87" t="s">
        <v>768</v>
      </c>
      <c r="B315" s="86" t="s">
        <v>769</v>
      </c>
      <c r="C315" s="86" t="s">
        <v>1160</v>
      </c>
      <c r="D315" s="86" t="s">
        <v>27</v>
      </c>
      <c r="E315" s="86" t="s">
        <v>22</v>
      </c>
      <c r="F315" s="86" t="s">
        <v>6204</v>
      </c>
      <c r="G315" s="88">
        <f t="shared" si="2"/>
        <v>100</v>
      </c>
    </row>
    <row r="316" spans="1:7" x14ac:dyDescent="0.3">
      <c r="A316" s="87" t="s">
        <v>770</v>
      </c>
      <c r="B316" s="86" t="s">
        <v>771</v>
      </c>
      <c r="C316" s="86" t="s">
        <v>1160</v>
      </c>
      <c r="D316" s="86" t="s">
        <v>29</v>
      </c>
      <c r="E316" s="86" t="s">
        <v>84</v>
      </c>
      <c r="F316" s="86" t="s">
        <v>6204</v>
      </c>
      <c r="G316" s="88">
        <f t="shared" si="2"/>
        <v>0</v>
      </c>
    </row>
    <row r="317" spans="1:7" x14ac:dyDescent="0.3">
      <c r="A317" s="87" t="s">
        <v>773</v>
      </c>
      <c r="B317" s="86" t="s">
        <v>774</v>
      </c>
      <c r="C317" s="86" t="s">
        <v>1160</v>
      </c>
      <c r="D317" s="86" t="s">
        <v>27</v>
      </c>
      <c r="E317" s="86" t="s">
        <v>22</v>
      </c>
      <c r="F317" s="86" t="s">
        <v>6204</v>
      </c>
      <c r="G317" s="88">
        <f t="shared" si="2"/>
        <v>100</v>
      </c>
    </row>
    <row r="318" spans="1:7" x14ac:dyDescent="0.3">
      <c r="A318" s="87" t="s">
        <v>776</v>
      </c>
      <c r="B318" s="86" t="s">
        <v>777</v>
      </c>
      <c r="C318" s="86" t="s">
        <v>1160</v>
      </c>
      <c r="D318" s="86" t="s">
        <v>27</v>
      </c>
      <c r="E318" s="86" t="s">
        <v>22</v>
      </c>
      <c r="F318" s="86" t="s">
        <v>6204</v>
      </c>
      <c r="G318" s="88">
        <f t="shared" si="2"/>
        <v>100</v>
      </c>
    </row>
    <row r="319" spans="1:7" x14ac:dyDescent="0.3">
      <c r="A319" s="87" t="s">
        <v>779</v>
      </c>
      <c r="B319" s="86" t="s">
        <v>780</v>
      </c>
      <c r="C319" s="86" t="s">
        <v>1160</v>
      </c>
      <c r="D319" s="86" t="s">
        <v>29</v>
      </c>
      <c r="E319" s="86" t="s">
        <v>20</v>
      </c>
      <c r="F319" s="86" t="s">
        <v>6204</v>
      </c>
      <c r="G319" s="88">
        <f t="shared" si="2"/>
        <v>50</v>
      </c>
    </row>
    <row r="320" spans="1:7" x14ac:dyDescent="0.3">
      <c r="A320" s="87" t="s">
        <v>781</v>
      </c>
      <c r="B320" s="86" t="s">
        <v>782</v>
      </c>
      <c r="C320" s="86" t="s">
        <v>1160</v>
      </c>
      <c r="D320" s="86" t="s">
        <v>29</v>
      </c>
      <c r="E320" s="86" t="s">
        <v>18</v>
      </c>
      <c r="F320" s="86" t="s">
        <v>6204</v>
      </c>
      <c r="G320" s="88">
        <f t="shared" si="2"/>
        <v>0</v>
      </c>
    </row>
    <row r="321" spans="1:7" x14ac:dyDescent="0.3">
      <c r="A321" s="87" t="s">
        <v>483</v>
      </c>
      <c r="B321" s="86" t="s">
        <v>784</v>
      </c>
      <c r="C321" s="86" t="s">
        <v>1160</v>
      </c>
      <c r="D321" s="86" t="s">
        <v>27</v>
      </c>
      <c r="E321" s="86" t="s">
        <v>18</v>
      </c>
      <c r="F321" s="86" t="s">
        <v>6204</v>
      </c>
      <c r="G321" s="88">
        <f t="shared" si="2"/>
        <v>100</v>
      </c>
    </row>
    <row r="322" spans="1:7" x14ac:dyDescent="0.3">
      <c r="A322" s="87" t="s">
        <v>785</v>
      </c>
      <c r="B322" s="86" t="s">
        <v>786</v>
      </c>
      <c r="C322" s="86" t="s">
        <v>1160</v>
      </c>
      <c r="D322" s="86" t="s">
        <v>29</v>
      </c>
      <c r="E322" s="86" t="s">
        <v>20</v>
      </c>
      <c r="F322" s="86" t="s">
        <v>6204</v>
      </c>
      <c r="G322" s="88">
        <f t="shared" si="2"/>
        <v>50</v>
      </c>
    </row>
    <row r="323" spans="1:7" x14ac:dyDescent="0.3">
      <c r="A323" s="87" t="s">
        <v>788</v>
      </c>
      <c r="B323" s="86" t="s">
        <v>789</v>
      </c>
      <c r="C323" s="86" t="s">
        <v>1160</v>
      </c>
      <c r="D323" s="86" t="s">
        <v>27</v>
      </c>
      <c r="E323" s="86" t="s">
        <v>18</v>
      </c>
      <c r="F323" s="86" t="s">
        <v>6204</v>
      </c>
      <c r="G323" s="88">
        <f t="shared" si="2"/>
        <v>100</v>
      </c>
    </row>
    <row r="324" spans="1:7" x14ac:dyDescent="0.3">
      <c r="A324" s="87" t="s">
        <v>791</v>
      </c>
      <c r="B324" s="86" t="s">
        <v>792</v>
      </c>
      <c r="C324" s="86" t="s">
        <v>1160</v>
      </c>
      <c r="D324" s="86" t="s">
        <v>27</v>
      </c>
      <c r="E324" s="86" t="s">
        <v>22</v>
      </c>
      <c r="F324" s="86" t="s">
        <v>6204</v>
      </c>
      <c r="G324" s="88">
        <f t="shared" si="2"/>
        <v>100</v>
      </c>
    </row>
    <row r="325" spans="1:7" x14ac:dyDescent="0.3">
      <c r="A325" s="87" t="s">
        <v>793</v>
      </c>
      <c r="B325" s="86" t="s">
        <v>794</v>
      </c>
      <c r="C325" s="86" t="s">
        <v>1160</v>
      </c>
      <c r="D325" s="86" t="s">
        <v>27</v>
      </c>
      <c r="E325" s="86" t="s">
        <v>22</v>
      </c>
      <c r="F325" s="86" t="s">
        <v>6204</v>
      </c>
      <c r="G325" s="88">
        <f t="shared" si="2"/>
        <v>100</v>
      </c>
    </row>
    <row r="326" spans="1:7" x14ac:dyDescent="0.3">
      <c r="A326" s="87" t="s">
        <v>795</v>
      </c>
      <c r="B326" s="86" t="s">
        <v>796</v>
      </c>
      <c r="C326" s="86" t="s">
        <v>1160</v>
      </c>
      <c r="D326" s="86" t="s">
        <v>29</v>
      </c>
      <c r="E326" s="86" t="s">
        <v>18</v>
      </c>
      <c r="F326" s="86" t="s">
        <v>6204</v>
      </c>
      <c r="G326" s="88">
        <f t="shared" si="2"/>
        <v>0</v>
      </c>
    </row>
    <row r="327" spans="1:7" x14ac:dyDescent="0.3">
      <c r="A327" s="87" t="s">
        <v>797</v>
      </c>
      <c r="B327" s="86" t="s">
        <v>798</v>
      </c>
      <c r="C327" s="86" t="s">
        <v>1160</v>
      </c>
      <c r="D327" s="86" t="s">
        <v>27</v>
      </c>
      <c r="E327" s="86" t="s">
        <v>22</v>
      </c>
      <c r="F327" s="86" t="s">
        <v>6204</v>
      </c>
      <c r="G327" s="88">
        <f t="shared" si="2"/>
        <v>100</v>
      </c>
    </row>
    <row r="328" spans="1:7" x14ac:dyDescent="0.3">
      <c r="A328" s="87" t="s">
        <v>799</v>
      </c>
      <c r="B328" s="86" t="s">
        <v>155</v>
      </c>
      <c r="C328" s="86" t="s">
        <v>1160</v>
      </c>
      <c r="D328" s="86" t="s">
        <v>29</v>
      </c>
      <c r="E328" s="86" t="s">
        <v>18</v>
      </c>
      <c r="F328" s="86" t="s">
        <v>6204</v>
      </c>
      <c r="G328" s="88">
        <f t="shared" si="2"/>
        <v>0</v>
      </c>
    </row>
    <row r="329" spans="1:7" x14ac:dyDescent="0.3">
      <c r="A329" s="87" t="s">
        <v>801</v>
      </c>
      <c r="B329" s="86" t="s">
        <v>802</v>
      </c>
      <c r="C329" s="86" t="s">
        <v>1160</v>
      </c>
      <c r="D329" s="86" t="s">
        <v>27</v>
      </c>
      <c r="E329" s="86" t="s">
        <v>20</v>
      </c>
      <c r="F329" s="86" t="s">
        <v>6204</v>
      </c>
      <c r="G329" s="88">
        <f t="shared" si="2"/>
        <v>100</v>
      </c>
    </row>
    <row r="330" spans="1:7" x14ac:dyDescent="0.3">
      <c r="A330" s="87" t="s">
        <v>803</v>
      </c>
      <c r="B330" s="86" t="s">
        <v>804</v>
      </c>
      <c r="C330" s="86" t="s">
        <v>1160</v>
      </c>
      <c r="D330" s="86" t="s">
        <v>27</v>
      </c>
      <c r="E330" s="86" t="s">
        <v>22</v>
      </c>
      <c r="F330" s="86" t="s">
        <v>6204</v>
      </c>
      <c r="G330" s="88">
        <f t="shared" si="2"/>
        <v>100</v>
      </c>
    </row>
    <row r="331" spans="1:7" x14ac:dyDescent="0.3">
      <c r="A331" s="87" t="s">
        <v>805</v>
      </c>
      <c r="B331" s="86" t="s">
        <v>806</v>
      </c>
      <c r="C331" s="86" t="s">
        <v>1160</v>
      </c>
      <c r="D331" s="86" t="s">
        <v>29</v>
      </c>
      <c r="E331" s="86" t="s">
        <v>20</v>
      </c>
      <c r="F331" s="86" t="s">
        <v>6204</v>
      </c>
      <c r="G331" s="88">
        <f t="shared" si="2"/>
        <v>50</v>
      </c>
    </row>
    <row r="332" spans="1:7" x14ac:dyDescent="0.3">
      <c r="A332" s="87" t="s">
        <v>807</v>
      </c>
      <c r="B332" s="86" t="s">
        <v>808</v>
      </c>
      <c r="C332" s="86" t="s">
        <v>1160</v>
      </c>
      <c r="D332" s="86" t="s">
        <v>27</v>
      </c>
      <c r="E332" s="86" t="s">
        <v>22</v>
      </c>
      <c r="F332" s="86" t="s">
        <v>6204</v>
      </c>
      <c r="G332" s="88">
        <f t="shared" si="2"/>
        <v>100</v>
      </c>
    </row>
    <row r="333" spans="1:7" x14ac:dyDescent="0.3">
      <c r="A333" s="87" t="s">
        <v>809</v>
      </c>
      <c r="B333" s="86" t="s">
        <v>810</v>
      </c>
      <c r="C333" s="86" t="s">
        <v>1160</v>
      </c>
      <c r="D333" s="86" t="s">
        <v>27</v>
      </c>
      <c r="E333" s="86" t="s">
        <v>22</v>
      </c>
      <c r="F333" s="86" t="s">
        <v>6204</v>
      </c>
      <c r="G333" s="88">
        <f t="shared" si="2"/>
        <v>100</v>
      </c>
    </row>
    <row r="334" spans="1:7" x14ac:dyDescent="0.3">
      <c r="A334" s="87" t="s">
        <v>812</v>
      </c>
      <c r="B334" s="86" t="s">
        <v>813</v>
      </c>
      <c r="C334" s="86" t="s">
        <v>1160</v>
      </c>
      <c r="D334" s="86" t="s">
        <v>27</v>
      </c>
      <c r="E334" s="86" t="s">
        <v>22</v>
      </c>
      <c r="F334" s="86" t="s">
        <v>6204</v>
      </c>
      <c r="G334" s="88">
        <f t="shared" si="2"/>
        <v>100</v>
      </c>
    </row>
    <row r="335" spans="1:7" x14ac:dyDescent="0.3">
      <c r="A335" s="87" t="s">
        <v>814</v>
      </c>
      <c r="B335" s="86" t="s">
        <v>815</v>
      </c>
      <c r="C335" s="86" t="s">
        <v>1160</v>
      </c>
      <c r="D335" s="86" t="s">
        <v>27</v>
      </c>
      <c r="E335" s="86" t="s">
        <v>18</v>
      </c>
      <c r="F335" s="86" t="s">
        <v>6204</v>
      </c>
      <c r="G335" s="88">
        <f t="shared" si="2"/>
        <v>100</v>
      </c>
    </row>
    <row r="336" spans="1:7" x14ac:dyDescent="0.3">
      <c r="A336" s="87" t="s">
        <v>816</v>
      </c>
      <c r="B336" s="86" t="s">
        <v>817</v>
      </c>
      <c r="C336" s="86" t="s">
        <v>1160</v>
      </c>
      <c r="D336" s="86" t="s">
        <v>27</v>
      </c>
      <c r="E336" s="86" t="s">
        <v>85</v>
      </c>
      <c r="F336" s="86" t="s">
        <v>6204</v>
      </c>
      <c r="G336" s="88">
        <f t="shared" si="2"/>
        <v>100</v>
      </c>
    </row>
    <row r="337" spans="1:7" x14ac:dyDescent="0.3">
      <c r="A337" s="87" t="s">
        <v>818</v>
      </c>
      <c r="B337" s="86" t="s">
        <v>819</v>
      </c>
      <c r="C337" s="86" t="s">
        <v>1160</v>
      </c>
      <c r="D337" s="86" t="s">
        <v>29</v>
      </c>
      <c r="E337" s="86" t="s">
        <v>20</v>
      </c>
      <c r="F337" s="86" t="s">
        <v>6204</v>
      </c>
      <c r="G337" s="88">
        <f t="shared" si="2"/>
        <v>50</v>
      </c>
    </row>
    <row r="338" spans="1:7" x14ac:dyDescent="0.3">
      <c r="A338" s="87" t="s">
        <v>821</v>
      </c>
      <c r="B338" s="86" t="s">
        <v>822</v>
      </c>
      <c r="C338" s="86" t="s">
        <v>1160</v>
      </c>
      <c r="D338" s="86" t="s">
        <v>27</v>
      </c>
      <c r="E338" s="86" t="s">
        <v>18</v>
      </c>
      <c r="F338" s="86" t="s">
        <v>6204</v>
      </c>
      <c r="G338" s="88">
        <f t="shared" si="2"/>
        <v>100</v>
      </c>
    </row>
    <row r="339" spans="1:7" x14ac:dyDescent="0.3">
      <c r="A339" s="87" t="s">
        <v>823</v>
      </c>
      <c r="B339" s="86" t="s">
        <v>824</v>
      </c>
      <c r="C339" s="86" t="s">
        <v>1160</v>
      </c>
      <c r="D339" s="86" t="s">
        <v>27</v>
      </c>
      <c r="E339" s="86" t="s">
        <v>22</v>
      </c>
      <c r="F339" s="86" t="s">
        <v>6204</v>
      </c>
      <c r="G339" s="88">
        <f t="shared" si="2"/>
        <v>100</v>
      </c>
    </row>
    <row r="340" spans="1:7" x14ac:dyDescent="0.3">
      <c r="A340" s="87" t="s">
        <v>826</v>
      </c>
      <c r="B340" s="86" t="s">
        <v>827</v>
      </c>
      <c r="C340" s="86" t="s">
        <v>1160</v>
      </c>
      <c r="D340" s="86" t="s">
        <v>27</v>
      </c>
      <c r="E340" s="86" t="s">
        <v>20</v>
      </c>
      <c r="F340" s="86" t="s">
        <v>6204</v>
      </c>
      <c r="G340" s="88">
        <f t="shared" ref="G340:G403" si="3">IF($A340="","",IF($D340=INDEX(Cat_ZAP,1),INDEX(Pts_ZAP,1),IF($E340="","",_xlfn.XLOOKUP($E340,Cat_Marg,Pts_Marg,""))))</f>
        <v>100</v>
      </c>
    </row>
    <row r="341" spans="1:7" x14ac:dyDescent="0.3">
      <c r="A341" s="87" t="s">
        <v>829</v>
      </c>
      <c r="B341" s="86" t="s">
        <v>830</v>
      </c>
      <c r="C341" s="86" t="s">
        <v>1160</v>
      </c>
      <c r="D341" s="86" t="s">
        <v>27</v>
      </c>
      <c r="E341" s="86" t="s">
        <v>22</v>
      </c>
      <c r="F341" s="86" t="s">
        <v>6204</v>
      </c>
      <c r="G341" s="88">
        <f t="shared" si="3"/>
        <v>100</v>
      </c>
    </row>
    <row r="342" spans="1:7" x14ac:dyDescent="0.3">
      <c r="A342" s="87" t="s">
        <v>831</v>
      </c>
      <c r="B342" s="86" t="s">
        <v>832</v>
      </c>
      <c r="C342" s="86" t="s">
        <v>1160</v>
      </c>
      <c r="D342" s="86" t="s">
        <v>29</v>
      </c>
      <c r="E342" s="86" t="s">
        <v>18</v>
      </c>
      <c r="F342" s="86" t="s">
        <v>6204</v>
      </c>
      <c r="G342" s="88">
        <f t="shared" si="3"/>
        <v>0</v>
      </c>
    </row>
    <row r="343" spans="1:7" x14ac:dyDescent="0.3">
      <c r="A343" s="87" t="s">
        <v>833</v>
      </c>
      <c r="B343" s="86" t="s">
        <v>834</v>
      </c>
      <c r="C343" s="86" t="s">
        <v>1160</v>
      </c>
      <c r="D343" s="86" t="s">
        <v>27</v>
      </c>
      <c r="E343" s="86" t="s">
        <v>22</v>
      </c>
      <c r="F343" s="86" t="s">
        <v>6204</v>
      </c>
      <c r="G343" s="88">
        <f t="shared" si="3"/>
        <v>100</v>
      </c>
    </row>
    <row r="344" spans="1:7" x14ac:dyDescent="0.3">
      <c r="A344" s="87" t="s">
        <v>836</v>
      </c>
      <c r="B344" s="86" t="s">
        <v>837</v>
      </c>
      <c r="C344" s="86" t="s">
        <v>1160</v>
      </c>
      <c r="D344" s="86" t="s">
        <v>27</v>
      </c>
      <c r="E344" s="86" t="s">
        <v>20</v>
      </c>
      <c r="F344" s="86" t="s">
        <v>6204</v>
      </c>
      <c r="G344" s="88">
        <f t="shared" si="3"/>
        <v>100</v>
      </c>
    </row>
    <row r="345" spans="1:7" x14ac:dyDescent="0.3">
      <c r="A345" s="87" t="s">
        <v>838</v>
      </c>
      <c r="B345" s="86" t="s">
        <v>839</v>
      </c>
      <c r="C345" s="86" t="s">
        <v>1160</v>
      </c>
      <c r="D345" s="86" t="s">
        <v>27</v>
      </c>
      <c r="E345" s="86" t="s">
        <v>22</v>
      </c>
      <c r="F345" s="86" t="s">
        <v>6204</v>
      </c>
      <c r="G345" s="88">
        <f t="shared" si="3"/>
        <v>100</v>
      </c>
    </row>
    <row r="346" spans="1:7" x14ac:dyDescent="0.3">
      <c r="A346" s="87" t="s">
        <v>840</v>
      </c>
      <c r="B346" s="86" t="s">
        <v>152</v>
      </c>
      <c r="C346" s="86" t="s">
        <v>1160</v>
      </c>
      <c r="D346" s="86" t="s">
        <v>27</v>
      </c>
      <c r="E346" s="86" t="s">
        <v>18</v>
      </c>
      <c r="F346" s="86" t="s">
        <v>6204</v>
      </c>
      <c r="G346" s="88">
        <f t="shared" si="3"/>
        <v>100</v>
      </c>
    </row>
    <row r="347" spans="1:7" x14ac:dyDescent="0.3">
      <c r="A347" s="87" t="s">
        <v>841</v>
      </c>
      <c r="B347" s="86" t="s">
        <v>842</v>
      </c>
      <c r="C347" s="86" t="s">
        <v>1160</v>
      </c>
      <c r="D347" s="86" t="s">
        <v>27</v>
      </c>
      <c r="E347" s="86" t="s">
        <v>85</v>
      </c>
      <c r="F347" s="86" t="s">
        <v>6204</v>
      </c>
      <c r="G347" s="88">
        <f t="shared" si="3"/>
        <v>100</v>
      </c>
    </row>
    <row r="348" spans="1:7" x14ac:dyDescent="0.3">
      <c r="A348" s="87" t="s">
        <v>843</v>
      </c>
      <c r="B348" s="86" t="s">
        <v>844</v>
      </c>
      <c r="C348" s="86" t="s">
        <v>1160</v>
      </c>
      <c r="D348" s="86" t="s">
        <v>27</v>
      </c>
      <c r="E348" s="86" t="s">
        <v>20</v>
      </c>
      <c r="F348" s="86" t="s">
        <v>6204</v>
      </c>
      <c r="G348" s="88">
        <f t="shared" si="3"/>
        <v>100</v>
      </c>
    </row>
    <row r="349" spans="1:7" x14ac:dyDescent="0.3">
      <c r="A349" s="87" t="s">
        <v>845</v>
      </c>
      <c r="B349" s="86" t="s">
        <v>846</v>
      </c>
      <c r="C349" s="86" t="s">
        <v>1160</v>
      </c>
      <c r="D349" s="86" t="s">
        <v>27</v>
      </c>
      <c r="E349" s="86" t="s">
        <v>84</v>
      </c>
      <c r="F349" s="86" t="s">
        <v>6204</v>
      </c>
      <c r="G349" s="88">
        <f t="shared" si="3"/>
        <v>100</v>
      </c>
    </row>
    <row r="350" spans="1:7" x14ac:dyDescent="0.3">
      <c r="A350" s="87" t="s">
        <v>847</v>
      </c>
      <c r="B350" s="86" t="s">
        <v>848</v>
      </c>
      <c r="C350" s="86" t="s">
        <v>1160</v>
      </c>
      <c r="D350" s="86" t="s">
        <v>27</v>
      </c>
      <c r="E350" s="86" t="s">
        <v>20</v>
      </c>
      <c r="F350" s="86" t="s">
        <v>6204</v>
      </c>
      <c r="G350" s="88">
        <f t="shared" si="3"/>
        <v>100</v>
      </c>
    </row>
    <row r="351" spans="1:7" x14ac:dyDescent="0.3">
      <c r="A351" s="87" t="s">
        <v>849</v>
      </c>
      <c r="B351" s="86" t="s">
        <v>850</v>
      </c>
      <c r="C351" s="86" t="s">
        <v>1160</v>
      </c>
      <c r="D351" s="86" t="s">
        <v>27</v>
      </c>
      <c r="E351" s="86" t="s">
        <v>20</v>
      </c>
      <c r="F351" s="86" t="s">
        <v>6204</v>
      </c>
      <c r="G351" s="88">
        <f t="shared" si="3"/>
        <v>100</v>
      </c>
    </row>
    <row r="352" spans="1:7" x14ac:dyDescent="0.3">
      <c r="A352" s="87" t="s">
        <v>851</v>
      </c>
      <c r="B352" s="86" t="s">
        <v>852</v>
      </c>
      <c r="C352" s="86" t="s">
        <v>1160</v>
      </c>
      <c r="D352" s="86" t="s">
        <v>27</v>
      </c>
      <c r="E352" s="86" t="s">
        <v>85</v>
      </c>
      <c r="F352" s="86" t="s">
        <v>6204</v>
      </c>
      <c r="G352" s="88">
        <f t="shared" si="3"/>
        <v>100</v>
      </c>
    </row>
    <row r="353" spans="1:7" x14ac:dyDescent="0.3">
      <c r="A353" s="87" t="s">
        <v>853</v>
      </c>
      <c r="B353" s="86" t="s">
        <v>854</v>
      </c>
      <c r="C353" s="86" t="s">
        <v>1160</v>
      </c>
      <c r="D353" s="86" t="s">
        <v>27</v>
      </c>
      <c r="E353" s="86" t="s">
        <v>22</v>
      </c>
      <c r="F353" s="86" t="s">
        <v>6204</v>
      </c>
      <c r="G353" s="88">
        <f t="shared" si="3"/>
        <v>100</v>
      </c>
    </row>
    <row r="354" spans="1:7" x14ac:dyDescent="0.3">
      <c r="A354" s="87" t="s">
        <v>856</v>
      </c>
      <c r="B354" s="86" t="s">
        <v>857</v>
      </c>
      <c r="C354" s="86" t="s">
        <v>1160</v>
      </c>
      <c r="D354" s="86" t="s">
        <v>29</v>
      </c>
      <c r="E354" s="86" t="s">
        <v>20</v>
      </c>
      <c r="F354" s="86" t="s">
        <v>6204</v>
      </c>
      <c r="G354" s="88">
        <f t="shared" si="3"/>
        <v>50</v>
      </c>
    </row>
    <row r="355" spans="1:7" x14ac:dyDescent="0.3">
      <c r="A355" s="87" t="s">
        <v>859</v>
      </c>
      <c r="B355" s="86" t="s">
        <v>860</v>
      </c>
      <c r="C355" s="86" t="s">
        <v>1160</v>
      </c>
      <c r="D355" s="86" t="s">
        <v>27</v>
      </c>
      <c r="E355" s="86" t="s">
        <v>22</v>
      </c>
      <c r="F355" s="86" t="s">
        <v>6204</v>
      </c>
      <c r="G355" s="88">
        <f t="shared" si="3"/>
        <v>100</v>
      </c>
    </row>
    <row r="356" spans="1:7" x14ac:dyDescent="0.3">
      <c r="A356" s="87" t="s">
        <v>861</v>
      </c>
      <c r="B356" s="86" t="s">
        <v>862</v>
      </c>
      <c r="C356" s="86" t="s">
        <v>1160</v>
      </c>
      <c r="D356" s="86" t="s">
        <v>27</v>
      </c>
      <c r="E356" s="86" t="s">
        <v>22</v>
      </c>
      <c r="F356" s="86" t="s">
        <v>6204</v>
      </c>
      <c r="G356" s="88">
        <f t="shared" si="3"/>
        <v>100</v>
      </c>
    </row>
    <row r="357" spans="1:7" x14ac:dyDescent="0.3">
      <c r="A357" s="87" t="s">
        <v>864</v>
      </c>
      <c r="B357" s="86" t="s">
        <v>865</v>
      </c>
      <c r="C357" s="86" t="s">
        <v>1160</v>
      </c>
      <c r="D357" s="86" t="s">
        <v>29</v>
      </c>
      <c r="E357" s="86" t="s">
        <v>18</v>
      </c>
      <c r="F357" s="86" t="s">
        <v>6204</v>
      </c>
      <c r="G357" s="88">
        <f t="shared" si="3"/>
        <v>0</v>
      </c>
    </row>
    <row r="358" spans="1:7" x14ac:dyDescent="0.3">
      <c r="A358" s="87" t="s">
        <v>867</v>
      </c>
      <c r="B358" s="86" t="s">
        <v>868</v>
      </c>
      <c r="C358" s="86" t="s">
        <v>1160</v>
      </c>
      <c r="D358" s="86" t="s">
        <v>27</v>
      </c>
      <c r="E358" s="86" t="s">
        <v>22</v>
      </c>
      <c r="F358" s="86" t="s">
        <v>6204</v>
      </c>
      <c r="G358" s="88">
        <f t="shared" si="3"/>
        <v>100</v>
      </c>
    </row>
    <row r="359" spans="1:7" x14ac:dyDescent="0.3">
      <c r="A359" s="87" t="s">
        <v>869</v>
      </c>
      <c r="B359" s="86" t="s">
        <v>870</v>
      </c>
      <c r="C359" s="86" t="s">
        <v>1160</v>
      </c>
      <c r="D359" s="86" t="s">
        <v>27</v>
      </c>
      <c r="E359" s="86" t="s">
        <v>22</v>
      </c>
      <c r="F359" s="86" t="s">
        <v>6204</v>
      </c>
      <c r="G359" s="88">
        <f t="shared" si="3"/>
        <v>100</v>
      </c>
    </row>
    <row r="360" spans="1:7" x14ac:dyDescent="0.3">
      <c r="A360" s="87" t="s">
        <v>871</v>
      </c>
      <c r="B360" s="86" t="s">
        <v>872</v>
      </c>
      <c r="C360" s="86" t="s">
        <v>1160</v>
      </c>
      <c r="D360" s="86" t="s">
        <v>29</v>
      </c>
      <c r="E360" s="86" t="s">
        <v>18</v>
      </c>
      <c r="F360" s="86" t="s">
        <v>6204</v>
      </c>
      <c r="G360" s="88">
        <f t="shared" si="3"/>
        <v>0</v>
      </c>
    </row>
    <row r="361" spans="1:7" x14ac:dyDescent="0.3">
      <c r="A361" s="87" t="s">
        <v>873</v>
      </c>
      <c r="B361" s="86" t="s">
        <v>874</v>
      </c>
      <c r="C361" s="86" t="s">
        <v>1160</v>
      </c>
      <c r="D361" s="86" t="s">
        <v>27</v>
      </c>
      <c r="E361" s="86" t="s">
        <v>22</v>
      </c>
      <c r="F361" s="86" t="s">
        <v>6204</v>
      </c>
      <c r="G361" s="88">
        <f t="shared" si="3"/>
        <v>100</v>
      </c>
    </row>
    <row r="362" spans="1:7" x14ac:dyDescent="0.3">
      <c r="A362" s="87" t="s">
        <v>875</v>
      </c>
      <c r="B362" s="86" t="s">
        <v>876</v>
      </c>
      <c r="C362" s="86" t="s">
        <v>1160</v>
      </c>
      <c r="D362" s="86" t="s">
        <v>27</v>
      </c>
      <c r="E362" s="86" t="s">
        <v>22</v>
      </c>
      <c r="F362" s="86" t="s">
        <v>6204</v>
      </c>
      <c r="G362" s="88">
        <f t="shared" si="3"/>
        <v>100</v>
      </c>
    </row>
    <row r="363" spans="1:7" x14ac:dyDescent="0.3">
      <c r="A363" s="87" t="s">
        <v>877</v>
      </c>
      <c r="B363" s="86" t="s">
        <v>878</v>
      </c>
      <c r="C363" s="86" t="s">
        <v>1160</v>
      </c>
      <c r="D363" s="86" t="s">
        <v>27</v>
      </c>
      <c r="E363" s="86" t="s">
        <v>22</v>
      </c>
      <c r="F363" s="86" t="s">
        <v>6204</v>
      </c>
      <c r="G363" s="88">
        <f t="shared" si="3"/>
        <v>100</v>
      </c>
    </row>
    <row r="364" spans="1:7" x14ac:dyDescent="0.3">
      <c r="A364" s="87" t="s">
        <v>879</v>
      </c>
      <c r="B364" s="86" t="s">
        <v>880</v>
      </c>
      <c r="C364" s="86" t="s">
        <v>1160</v>
      </c>
      <c r="D364" s="86" t="s">
        <v>27</v>
      </c>
      <c r="E364" s="86" t="s">
        <v>22</v>
      </c>
      <c r="F364" s="86" t="s">
        <v>6204</v>
      </c>
      <c r="G364" s="88">
        <f t="shared" si="3"/>
        <v>100</v>
      </c>
    </row>
    <row r="365" spans="1:7" x14ac:dyDescent="0.3">
      <c r="A365" s="87" t="s">
        <v>881</v>
      </c>
      <c r="B365" s="86" t="s">
        <v>882</v>
      </c>
      <c r="C365" s="86" t="s">
        <v>1160</v>
      </c>
      <c r="D365" s="86" t="s">
        <v>27</v>
      </c>
      <c r="E365" s="86" t="s">
        <v>84</v>
      </c>
      <c r="F365" s="86" t="s">
        <v>6204</v>
      </c>
      <c r="G365" s="88">
        <f t="shared" si="3"/>
        <v>100</v>
      </c>
    </row>
    <row r="366" spans="1:7" x14ac:dyDescent="0.3">
      <c r="A366" s="87" t="s">
        <v>884</v>
      </c>
      <c r="B366" s="86" t="s">
        <v>885</v>
      </c>
      <c r="C366" s="86" t="s">
        <v>1160</v>
      </c>
      <c r="D366" s="86" t="s">
        <v>29</v>
      </c>
      <c r="E366" s="86" t="s">
        <v>84</v>
      </c>
      <c r="F366" s="86" t="s">
        <v>6204</v>
      </c>
      <c r="G366" s="88">
        <f t="shared" si="3"/>
        <v>0</v>
      </c>
    </row>
    <row r="367" spans="1:7" x14ac:dyDescent="0.3">
      <c r="A367" s="87" t="s">
        <v>887</v>
      </c>
      <c r="B367" s="86" t="s">
        <v>888</v>
      </c>
      <c r="C367" s="86" t="s">
        <v>1160</v>
      </c>
      <c r="D367" s="86" t="s">
        <v>27</v>
      </c>
      <c r="E367" s="86" t="s">
        <v>22</v>
      </c>
      <c r="F367" s="86" t="s">
        <v>6204</v>
      </c>
      <c r="G367" s="88">
        <f t="shared" si="3"/>
        <v>100</v>
      </c>
    </row>
    <row r="368" spans="1:7" x14ac:dyDescent="0.3">
      <c r="A368" s="87" t="s">
        <v>890</v>
      </c>
      <c r="B368" s="86" t="s">
        <v>891</v>
      </c>
      <c r="C368" s="86" t="s">
        <v>1160</v>
      </c>
      <c r="D368" s="86" t="s">
        <v>27</v>
      </c>
      <c r="E368" s="86" t="s">
        <v>20</v>
      </c>
      <c r="F368" s="86" t="s">
        <v>6204</v>
      </c>
      <c r="G368" s="88">
        <f t="shared" si="3"/>
        <v>100</v>
      </c>
    </row>
    <row r="369" spans="1:7" x14ac:dyDescent="0.3">
      <c r="A369" s="87" t="s">
        <v>893</v>
      </c>
      <c r="B369" s="86" t="s">
        <v>894</v>
      </c>
      <c r="C369" s="86" t="s">
        <v>1160</v>
      </c>
      <c r="D369" s="86" t="s">
        <v>27</v>
      </c>
      <c r="E369" s="86" t="s">
        <v>18</v>
      </c>
      <c r="F369" s="86" t="s">
        <v>6204</v>
      </c>
      <c r="G369" s="88">
        <f t="shared" si="3"/>
        <v>100</v>
      </c>
    </row>
    <row r="370" spans="1:7" x14ac:dyDescent="0.3">
      <c r="A370" s="87" t="s">
        <v>896</v>
      </c>
      <c r="B370" s="86" t="s">
        <v>897</v>
      </c>
      <c r="C370" s="86" t="s">
        <v>1160</v>
      </c>
      <c r="D370" s="86" t="s">
        <v>27</v>
      </c>
      <c r="E370" s="86" t="s">
        <v>18</v>
      </c>
      <c r="F370" s="86" t="s">
        <v>6204</v>
      </c>
      <c r="G370" s="88">
        <f t="shared" si="3"/>
        <v>100</v>
      </c>
    </row>
    <row r="371" spans="1:7" x14ac:dyDescent="0.3">
      <c r="A371" s="87" t="s">
        <v>898</v>
      </c>
      <c r="B371" s="86" t="s">
        <v>899</v>
      </c>
      <c r="C371" s="86" t="s">
        <v>1160</v>
      </c>
      <c r="D371" s="86" t="s">
        <v>27</v>
      </c>
      <c r="E371" s="86" t="s">
        <v>18</v>
      </c>
      <c r="F371" s="86" t="s">
        <v>6204</v>
      </c>
      <c r="G371" s="88">
        <f t="shared" si="3"/>
        <v>100</v>
      </c>
    </row>
    <row r="372" spans="1:7" x14ac:dyDescent="0.3">
      <c r="A372" s="87" t="s">
        <v>900</v>
      </c>
      <c r="B372" s="86" t="s">
        <v>901</v>
      </c>
      <c r="C372" s="86" t="s">
        <v>1160</v>
      </c>
      <c r="D372" s="86" t="s">
        <v>29</v>
      </c>
      <c r="E372" s="86" t="s">
        <v>18</v>
      </c>
      <c r="F372" s="86" t="s">
        <v>6204</v>
      </c>
      <c r="G372" s="88">
        <f t="shared" si="3"/>
        <v>0</v>
      </c>
    </row>
    <row r="373" spans="1:7" x14ac:dyDescent="0.3">
      <c r="A373" s="87" t="s">
        <v>903</v>
      </c>
      <c r="B373" s="86" t="s">
        <v>904</v>
      </c>
      <c r="C373" s="86" t="s">
        <v>1160</v>
      </c>
      <c r="D373" s="86" t="s">
        <v>27</v>
      </c>
      <c r="E373" s="86" t="s">
        <v>20</v>
      </c>
      <c r="F373" s="86" t="s">
        <v>6204</v>
      </c>
      <c r="G373" s="88">
        <f t="shared" si="3"/>
        <v>100</v>
      </c>
    </row>
    <row r="374" spans="1:7" x14ac:dyDescent="0.3">
      <c r="A374" s="87" t="s">
        <v>905</v>
      </c>
      <c r="B374" s="86" t="s">
        <v>906</v>
      </c>
      <c r="C374" s="86" t="s">
        <v>1160</v>
      </c>
      <c r="D374" s="86" t="s">
        <v>27</v>
      </c>
      <c r="E374" s="86" t="s">
        <v>22</v>
      </c>
      <c r="F374" s="86" t="s">
        <v>6204</v>
      </c>
      <c r="G374" s="88">
        <f t="shared" si="3"/>
        <v>100</v>
      </c>
    </row>
    <row r="375" spans="1:7" x14ac:dyDescent="0.3">
      <c r="A375" s="87" t="s">
        <v>908</v>
      </c>
      <c r="B375" s="86" t="s">
        <v>909</v>
      </c>
      <c r="C375" s="86" t="s">
        <v>1160</v>
      </c>
      <c r="D375" s="86" t="s">
        <v>27</v>
      </c>
      <c r="E375" s="86" t="s">
        <v>22</v>
      </c>
      <c r="F375" s="86" t="s">
        <v>6204</v>
      </c>
      <c r="G375" s="88">
        <f t="shared" si="3"/>
        <v>100</v>
      </c>
    </row>
    <row r="376" spans="1:7" x14ac:dyDescent="0.3">
      <c r="A376" s="87" t="s">
        <v>910</v>
      </c>
      <c r="B376" s="86" t="s">
        <v>911</v>
      </c>
      <c r="C376" s="86" t="s">
        <v>1160</v>
      </c>
      <c r="D376" s="86" t="s">
        <v>27</v>
      </c>
      <c r="E376" s="86" t="s">
        <v>20</v>
      </c>
      <c r="F376" s="86" t="s">
        <v>6204</v>
      </c>
      <c r="G376" s="88">
        <f t="shared" si="3"/>
        <v>100</v>
      </c>
    </row>
    <row r="377" spans="1:7" x14ac:dyDescent="0.3">
      <c r="A377" s="87" t="s">
        <v>912</v>
      </c>
      <c r="B377" s="86" t="s">
        <v>913</v>
      </c>
      <c r="C377" s="86" t="s">
        <v>1160</v>
      </c>
      <c r="D377" s="86" t="s">
        <v>29</v>
      </c>
      <c r="E377" s="86" t="s">
        <v>84</v>
      </c>
      <c r="F377" s="86" t="s">
        <v>6204</v>
      </c>
      <c r="G377" s="88">
        <f t="shared" si="3"/>
        <v>0</v>
      </c>
    </row>
    <row r="378" spans="1:7" x14ac:dyDescent="0.3">
      <c r="A378" s="87" t="s">
        <v>915</v>
      </c>
      <c r="B378" s="86" t="s">
        <v>916</v>
      </c>
      <c r="C378" s="86" t="s">
        <v>1160</v>
      </c>
      <c r="D378" s="86" t="s">
        <v>27</v>
      </c>
      <c r="E378" s="86" t="s">
        <v>22</v>
      </c>
      <c r="F378" s="86" t="s">
        <v>6204</v>
      </c>
      <c r="G378" s="88">
        <f t="shared" si="3"/>
        <v>100</v>
      </c>
    </row>
    <row r="379" spans="1:7" x14ac:dyDescent="0.3">
      <c r="A379" s="87" t="s">
        <v>917</v>
      </c>
      <c r="B379" s="86" t="s">
        <v>918</v>
      </c>
      <c r="C379" s="86" t="s">
        <v>1160</v>
      </c>
      <c r="D379" s="86" t="s">
        <v>27</v>
      </c>
      <c r="E379" s="86" t="s">
        <v>18</v>
      </c>
      <c r="F379" s="86" t="s">
        <v>6204</v>
      </c>
      <c r="G379" s="88">
        <f t="shared" si="3"/>
        <v>100</v>
      </c>
    </row>
    <row r="380" spans="1:7" x14ac:dyDescent="0.3">
      <c r="A380" s="87" t="s">
        <v>920</v>
      </c>
      <c r="B380" s="86" t="s">
        <v>921</v>
      </c>
      <c r="C380" s="86" t="s">
        <v>1160</v>
      </c>
      <c r="D380" s="86" t="s">
        <v>29</v>
      </c>
      <c r="E380" s="86" t="s">
        <v>20</v>
      </c>
      <c r="F380" s="86" t="s">
        <v>6204</v>
      </c>
      <c r="G380" s="88">
        <f t="shared" si="3"/>
        <v>50</v>
      </c>
    </row>
    <row r="381" spans="1:7" x14ac:dyDescent="0.3">
      <c r="A381" s="87" t="s">
        <v>922</v>
      </c>
      <c r="B381" s="86" t="s">
        <v>923</v>
      </c>
      <c r="C381" s="86" t="s">
        <v>1160</v>
      </c>
      <c r="D381" s="86" t="s">
        <v>27</v>
      </c>
      <c r="E381" s="86" t="s">
        <v>18</v>
      </c>
      <c r="F381" s="86" t="s">
        <v>6204</v>
      </c>
      <c r="G381" s="88">
        <f t="shared" si="3"/>
        <v>100</v>
      </c>
    </row>
    <row r="382" spans="1:7" x14ac:dyDescent="0.3">
      <c r="A382" s="87" t="s">
        <v>925</v>
      </c>
      <c r="B382" s="86" t="s">
        <v>926</v>
      </c>
      <c r="C382" s="86" t="s">
        <v>1160</v>
      </c>
      <c r="D382" s="86" t="s">
        <v>27</v>
      </c>
      <c r="E382" s="86" t="s">
        <v>85</v>
      </c>
      <c r="F382" s="86" t="s">
        <v>6204</v>
      </c>
      <c r="G382" s="88">
        <f t="shared" si="3"/>
        <v>100</v>
      </c>
    </row>
    <row r="383" spans="1:7" x14ac:dyDescent="0.3">
      <c r="A383" s="87" t="s">
        <v>927</v>
      </c>
      <c r="B383" s="86" t="s">
        <v>928</v>
      </c>
      <c r="C383" s="86" t="s">
        <v>1160</v>
      </c>
      <c r="D383" s="86" t="s">
        <v>27</v>
      </c>
      <c r="E383" s="86" t="s">
        <v>18</v>
      </c>
      <c r="F383" s="86" t="s">
        <v>6204</v>
      </c>
      <c r="G383" s="88">
        <f t="shared" si="3"/>
        <v>100</v>
      </c>
    </row>
    <row r="384" spans="1:7" x14ac:dyDescent="0.3">
      <c r="A384" s="87" t="s">
        <v>929</v>
      </c>
      <c r="B384" s="86" t="s">
        <v>930</v>
      </c>
      <c r="C384" s="86" t="s">
        <v>1160</v>
      </c>
      <c r="D384" s="86" t="s">
        <v>27</v>
      </c>
      <c r="E384" s="86" t="s">
        <v>22</v>
      </c>
      <c r="F384" s="86" t="s">
        <v>6204</v>
      </c>
      <c r="G384" s="88">
        <f t="shared" si="3"/>
        <v>100</v>
      </c>
    </row>
    <row r="385" spans="1:7" x14ac:dyDescent="0.3">
      <c r="A385" s="87" t="s">
        <v>932</v>
      </c>
      <c r="B385" s="86" t="s">
        <v>933</v>
      </c>
      <c r="C385" s="86" t="s">
        <v>1160</v>
      </c>
      <c r="D385" s="86" t="s">
        <v>27</v>
      </c>
      <c r="E385" s="86" t="s">
        <v>20</v>
      </c>
      <c r="F385" s="86" t="s">
        <v>6204</v>
      </c>
      <c r="G385" s="88">
        <f t="shared" si="3"/>
        <v>100</v>
      </c>
    </row>
    <row r="386" spans="1:7" x14ac:dyDescent="0.3">
      <c r="A386" s="87" t="s">
        <v>934</v>
      </c>
      <c r="B386" s="86" t="s">
        <v>935</v>
      </c>
      <c r="C386" s="86" t="s">
        <v>1160</v>
      </c>
      <c r="D386" s="86" t="s">
        <v>27</v>
      </c>
      <c r="E386" s="86" t="s">
        <v>22</v>
      </c>
      <c r="F386" s="86" t="s">
        <v>6204</v>
      </c>
      <c r="G386" s="88">
        <f t="shared" si="3"/>
        <v>100</v>
      </c>
    </row>
    <row r="387" spans="1:7" x14ac:dyDescent="0.3">
      <c r="A387" s="87" t="s">
        <v>936</v>
      </c>
      <c r="B387" s="86" t="s">
        <v>937</v>
      </c>
      <c r="C387" s="86" t="s">
        <v>1160</v>
      </c>
      <c r="D387" s="86" t="s">
        <v>27</v>
      </c>
      <c r="E387" s="86" t="s">
        <v>22</v>
      </c>
      <c r="F387" s="86" t="s">
        <v>6204</v>
      </c>
      <c r="G387" s="88">
        <f t="shared" si="3"/>
        <v>100</v>
      </c>
    </row>
    <row r="388" spans="1:7" x14ac:dyDescent="0.3">
      <c r="A388" s="87" t="s">
        <v>938</v>
      </c>
      <c r="B388" s="86" t="s">
        <v>939</v>
      </c>
      <c r="C388" s="86" t="s">
        <v>1160</v>
      </c>
      <c r="D388" s="86" t="s">
        <v>27</v>
      </c>
      <c r="E388" s="86" t="s">
        <v>22</v>
      </c>
      <c r="F388" s="86" t="s">
        <v>6204</v>
      </c>
      <c r="G388" s="88">
        <f t="shared" si="3"/>
        <v>100</v>
      </c>
    </row>
    <row r="389" spans="1:7" x14ac:dyDescent="0.3">
      <c r="A389" s="87" t="s">
        <v>479</v>
      </c>
      <c r="B389" s="86" t="s">
        <v>146</v>
      </c>
      <c r="C389" s="86" t="s">
        <v>1160</v>
      </c>
      <c r="D389" s="86" t="s">
        <v>29</v>
      </c>
      <c r="E389" s="86" t="s">
        <v>84</v>
      </c>
      <c r="F389" s="86" t="s">
        <v>6204</v>
      </c>
      <c r="G389" s="88">
        <f t="shared" si="3"/>
        <v>0</v>
      </c>
    </row>
    <row r="390" spans="1:7" x14ac:dyDescent="0.3">
      <c r="A390" s="87" t="s">
        <v>940</v>
      </c>
      <c r="B390" s="86" t="s">
        <v>941</v>
      </c>
      <c r="C390" s="86" t="s">
        <v>1160</v>
      </c>
      <c r="D390" s="86" t="s">
        <v>27</v>
      </c>
      <c r="E390" s="86" t="s">
        <v>20</v>
      </c>
      <c r="F390" s="86" t="s">
        <v>6204</v>
      </c>
      <c r="G390" s="88">
        <f t="shared" si="3"/>
        <v>100</v>
      </c>
    </row>
    <row r="391" spans="1:7" x14ac:dyDescent="0.3">
      <c r="A391" s="87" t="s">
        <v>942</v>
      </c>
      <c r="B391" s="86" t="s">
        <v>943</v>
      </c>
      <c r="C391" s="86" t="s">
        <v>1160</v>
      </c>
      <c r="D391" s="86" t="s">
        <v>27</v>
      </c>
      <c r="E391" s="86" t="s">
        <v>22</v>
      </c>
      <c r="F391" s="86" t="s">
        <v>6204</v>
      </c>
      <c r="G391" s="88">
        <f t="shared" si="3"/>
        <v>100</v>
      </c>
    </row>
    <row r="392" spans="1:7" x14ac:dyDescent="0.3">
      <c r="A392" s="87" t="s">
        <v>944</v>
      </c>
      <c r="B392" s="86" t="s">
        <v>945</v>
      </c>
      <c r="C392" s="86" t="s">
        <v>1160</v>
      </c>
      <c r="D392" s="86" t="s">
        <v>29</v>
      </c>
      <c r="E392" s="86" t="s">
        <v>84</v>
      </c>
      <c r="F392" s="86" t="s">
        <v>6204</v>
      </c>
      <c r="G392" s="88">
        <f t="shared" si="3"/>
        <v>0</v>
      </c>
    </row>
    <row r="393" spans="1:7" x14ac:dyDescent="0.3">
      <c r="A393" s="87" t="s">
        <v>947</v>
      </c>
      <c r="B393" s="86" t="s">
        <v>948</v>
      </c>
      <c r="C393" s="86" t="s">
        <v>1160</v>
      </c>
      <c r="D393" s="86" t="s">
        <v>27</v>
      </c>
      <c r="E393" s="86" t="s">
        <v>18</v>
      </c>
      <c r="F393" s="86" t="s">
        <v>6204</v>
      </c>
      <c r="G393" s="88">
        <f t="shared" si="3"/>
        <v>100</v>
      </c>
    </row>
    <row r="394" spans="1:7" x14ac:dyDescent="0.3">
      <c r="A394" s="87" t="s">
        <v>949</v>
      </c>
      <c r="B394" s="86" t="s">
        <v>950</v>
      </c>
      <c r="C394" s="86" t="s">
        <v>1160</v>
      </c>
      <c r="D394" s="86" t="s">
        <v>29</v>
      </c>
      <c r="E394" s="86" t="s">
        <v>84</v>
      </c>
      <c r="F394" s="86" t="s">
        <v>6204</v>
      </c>
      <c r="G394" s="88">
        <f t="shared" si="3"/>
        <v>0</v>
      </c>
    </row>
    <row r="395" spans="1:7" x14ac:dyDescent="0.3">
      <c r="A395" s="87" t="s">
        <v>951</v>
      </c>
      <c r="B395" s="86" t="s">
        <v>952</v>
      </c>
      <c r="C395" s="86" t="s">
        <v>1160</v>
      </c>
      <c r="D395" s="86" t="s">
        <v>27</v>
      </c>
      <c r="E395" s="86" t="s">
        <v>22</v>
      </c>
      <c r="F395" s="86" t="s">
        <v>6204</v>
      </c>
      <c r="G395" s="88">
        <f t="shared" si="3"/>
        <v>100</v>
      </c>
    </row>
    <row r="396" spans="1:7" x14ac:dyDescent="0.3">
      <c r="A396" s="87" t="s">
        <v>953</v>
      </c>
      <c r="B396" s="86" t="s">
        <v>954</v>
      </c>
      <c r="C396" s="86" t="s">
        <v>1160</v>
      </c>
      <c r="D396" s="86" t="s">
        <v>27</v>
      </c>
      <c r="E396" s="86" t="s">
        <v>22</v>
      </c>
      <c r="F396" s="86" t="s">
        <v>6204</v>
      </c>
      <c r="G396" s="88">
        <f t="shared" si="3"/>
        <v>100</v>
      </c>
    </row>
    <row r="397" spans="1:7" x14ac:dyDescent="0.3">
      <c r="A397" s="87" t="s">
        <v>956</v>
      </c>
      <c r="B397" s="86" t="s">
        <v>957</v>
      </c>
      <c r="C397" s="86" t="s">
        <v>1160</v>
      </c>
      <c r="D397" s="86" t="s">
        <v>29</v>
      </c>
      <c r="E397" s="86" t="s">
        <v>18</v>
      </c>
      <c r="F397" s="86" t="s">
        <v>6204</v>
      </c>
      <c r="G397" s="88">
        <f t="shared" si="3"/>
        <v>0</v>
      </c>
    </row>
    <row r="398" spans="1:7" x14ac:dyDescent="0.3">
      <c r="A398" s="87" t="s">
        <v>958</v>
      </c>
      <c r="B398" s="86" t="s">
        <v>959</v>
      </c>
      <c r="C398" s="86" t="s">
        <v>1160</v>
      </c>
      <c r="D398" s="86" t="s">
        <v>27</v>
      </c>
      <c r="E398" s="86" t="s">
        <v>22</v>
      </c>
      <c r="F398" s="86" t="s">
        <v>6204</v>
      </c>
      <c r="G398" s="88">
        <f t="shared" si="3"/>
        <v>100</v>
      </c>
    </row>
    <row r="399" spans="1:7" x14ac:dyDescent="0.3">
      <c r="A399" s="87" t="s">
        <v>960</v>
      </c>
      <c r="B399" s="86" t="s">
        <v>961</v>
      </c>
      <c r="C399" s="86" t="s">
        <v>1160</v>
      </c>
      <c r="D399" s="86" t="s">
        <v>27</v>
      </c>
      <c r="E399" s="86" t="s">
        <v>20</v>
      </c>
      <c r="F399" s="86" t="s">
        <v>6204</v>
      </c>
      <c r="G399" s="88">
        <f t="shared" si="3"/>
        <v>100</v>
      </c>
    </row>
    <row r="400" spans="1:7" x14ac:dyDescent="0.3">
      <c r="A400" s="87" t="s">
        <v>962</v>
      </c>
      <c r="B400" s="86" t="s">
        <v>963</v>
      </c>
      <c r="C400" s="86" t="s">
        <v>1160</v>
      </c>
      <c r="D400" s="86" t="s">
        <v>29</v>
      </c>
      <c r="E400" s="86" t="s">
        <v>84</v>
      </c>
      <c r="F400" s="86" t="s">
        <v>6204</v>
      </c>
      <c r="G400" s="88">
        <f t="shared" si="3"/>
        <v>0</v>
      </c>
    </row>
    <row r="401" spans="1:7" x14ac:dyDescent="0.3">
      <c r="A401" s="87" t="s">
        <v>964</v>
      </c>
      <c r="B401" s="86" t="s">
        <v>965</v>
      </c>
      <c r="C401" s="86" t="s">
        <v>1160</v>
      </c>
      <c r="D401" s="86" t="s">
        <v>27</v>
      </c>
      <c r="E401" s="86" t="s">
        <v>20</v>
      </c>
      <c r="F401" s="86" t="s">
        <v>6204</v>
      </c>
      <c r="G401" s="88">
        <f t="shared" si="3"/>
        <v>100</v>
      </c>
    </row>
    <row r="402" spans="1:7" x14ac:dyDescent="0.3">
      <c r="A402" s="87" t="s">
        <v>966</v>
      </c>
      <c r="B402" s="86" t="s">
        <v>967</v>
      </c>
      <c r="C402" s="86" t="s">
        <v>1160</v>
      </c>
      <c r="D402" s="86" t="s">
        <v>27</v>
      </c>
      <c r="E402" s="86" t="s">
        <v>22</v>
      </c>
      <c r="F402" s="86" t="s">
        <v>6204</v>
      </c>
      <c r="G402" s="88">
        <f t="shared" si="3"/>
        <v>100</v>
      </c>
    </row>
    <row r="403" spans="1:7" x14ac:dyDescent="0.3">
      <c r="A403" s="87" t="s">
        <v>968</v>
      </c>
      <c r="B403" s="86" t="s">
        <v>969</v>
      </c>
      <c r="C403" s="86" t="s">
        <v>1160</v>
      </c>
      <c r="D403" s="86" t="s">
        <v>27</v>
      </c>
      <c r="E403" s="86" t="s">
        <v>18</v>
      </c>
      <c r="F403" s="86" t="s">
        <v>6204</v>
      </c>
      <c r="G403" s="88">
        <f t="shared" si="3"/>
        <v>100</v>
      </c>
    </row>
    <row r="404" spans="1:7" x14ac:dyDescent="0.3">
      <c r="A404" s="87" t="s">
        <v>970</v>
      </c>
      <c r="B404" s="86" t="s">
        <v>971</v>
      </c>
      <c r="C404" s="86" t="s">
        <v>1160</v>
      </c>
      <c r="D404" s="86" t="s">
        <v>27</v>
      </c>
      <c r="E404" s="86" t="s">
        <v>20</v>
      </c>
      <c r="F404" s="86" t="s">
        <v>6204</v>
      </c>
      <c r="G404" s="88">
        <f t="shared" ref="G404:G467" si="4">IF($A404="","",IF($D404=INDEX(Cat_ZAP,1),INDEX(Pts_ZAP,1),IF($E404="","",_xlfn.XLOOKUP($E404,Cat_Marg,Pts_Marg,""))))</f>
        <v>100</v>
      </c>
    </row>
    <row r="405" spans="1:7" x14ac:dyDescent="0.3">
      <c r="A405" s="87" t="s">
        <v>972</v>
      </c>
      <c r="B405" s="86" t="s">
        <v>973</v>
      </c>
      <c r="C405" s="86" t="s">
        <v>1160</v>
      </c>
      <c r="D405" s="86" t="s">
        <v>29</v>
      </c>
      <c r="E405" s="86" t="s">
        <v>20</v>
      </c>
      <c r="F405" s="86" t="s">
        <v>6204</v>
      </c>
      <c r="G405" s="88">
        <f t="shared" si="4"/>
        <v>50</v>
      </c>
    </row>
    <row r="406" spans="1:7" x14ac:dyDescent="0.3">
      <c r="A406" s="87" t="s">
        <v>974</v>
      </c>
      <c r="B406" s="86" t="s">
        <v>975</v>
      </c>
      <c r="C406" s="86" t="s">
        <v>1160</v>
      </c>
      <c r="D406" s="86" t="s">
        <v>27</v>
      </c>
      <c r="E406" s="86" t="s">
        <v>20</v>
      </c>
      <c r="F406" s="86" t="s">
        <v>6204</v>
      </c>
      <c r="G406" s="88">
        <f t="shared" si="4"/>
        <v>100</v>
      </c>
    </row>
    <row r="407" spans="1:7" x14ac:dyDescent="0.3">
      <c r="A407" s="87" t="s">
        <v>976</v>
      </c>
      <c r="B407" s="86" t="s">
        <v>977</v>
      </c>
      <c r="C407" s="86" t="s">
        <v>1160</v>
      </c>
      <c r="D407" s="86" t="s">
        <v>27</v>
      </c>
      <c r="E407" s="86" t="s">
        <v>84</v>
      </c>
      <c r="F407" s="86" t="s">
        <v>6204</v>
      </c>
      <c r="G407" s="88">
        <f t="shared" si="4"/>
        <v>100</v>
      </c>
    </row>
    <row r="408" spans="1:7" x14ac:dyDescent="0.3">
      <c r="A408" s="87" t="s">
        <v>979</v>
      </c>
      <c r="B408" s="86" t="s">
        <v>980</v>
      </c>
      <c r="C408" s="86" t="s">
        <v>1160</v>
      </c>
      <c r="D408" s="86" t="s">
        <v>29</v>
      </c>
      <c r="E408" s="86" t="s">
        <v>20</v>
      </c>
      <c r="F408" s="86" t="s">
        <v>6204</v>
      </c>
      <c r="G408" s="88">
        <f t="shared" si="4"/>
        <v>50</v>
      </c>
    </row>
    <row r="409" spans="1:7" x14ac:dyDescent="0.3">
      <c r="A409" s="87" t="s">
        <v>981</v>
      </c>
      <c r="B409" s="86" t="s">
        <v>982</v>
      </c>
      <c r="C409" s="86" t="s">
        <v>1160</v>
      </c>
      <c r="D409" s="86" t="s">
        <v>29</v>
      </c>
      <c r="E409" s="86" t="s">
        <v>84</v>
      </c>
      <c r="F409" s="86" t="s">
        <v>6204</v>
      </c>
      <c r="G409" s="88">
        <f t="shared" si="4"/>
        <v>0</v>
      </c>
    </row>
    <row r="410" spans="1:7" x14ac:dyDescent="0.3">
      <c r="A410" s="87" t="s">
        <v>983</v>
      </c>
      <c r="B410" s="86" t="s">
        <v>984</v>
      </c>
      <c r="C410" s="86" t="s">
        <v>1160</v>
      </c>
      <c r="D410" s="86" t="s">
        <v>27</v>
      </c>
      <c r="E410" s="86" t="s">
        <v>20</v>
      </c>
      <c r="F410" s="86" t="s">
        <v>6204</v>
      </c>
      <c r="G410" s="88">
        <f t="shared" si="4"/>
        <v>100</v>
      </c>
    </row>
    <row r="411" spans="1:7" x14ac:dyDescent="0.3">
      <c r="A411" s="87" t="s">
        <v>481</v>
      </c>
      <c r="B411" s="86" t="s">
        <v>985</v>
      </c>
      <c r="C411" s="86" t="s">
        <v>1160</v>
      </c>
      <c r="D411" s="86" t="s">
        <v>27</v>
      </c>
      <c r="E411" s="86" t="s">
        <v>84</v>
      </c>
      <c r="F411" s="86" t="s">
        <v>6204</v>
      </c>
      <c r="G411" s="88">
        <f t="shared" si="4"/>
        <v>100</v>
      </c>
    </row>
    <row r="412" spans="1:7" x14ac:dyDescent="0.3">
      <c r="A412" s="87" t="s">
        <v>986</v>
      </c>
      <c r="B412" s="86" t="s">
        <v>987</v>
      </c>
      <c r="C412" s="86" t="s">
        <v>1160</v>
      </c>
      <c r="D412" s="86" t="s">
        <v>27</v>
      </c>
      <c r="E412" s="86" t="s">
        <v>20</v>
      </c>
      <c r="F412" s="86" t="s">
        <v>6204</v>
      </c>
      <c r="G412" s="88">
        <f t="shared" si="4"/>
        <v>100</v>
      </c>
    </row>
    <row r="413" spans="1:7" x14ac:dyDescent="0.3">
      <c r="A413" s="87" t="s">
        <v>988</v>
      </c>
      <c r="B413" s="86" t="s">
        <v>989</v>
      </c>
      <c r="C413" s="86" t="s">
        <v>1160</v>
      </c>
      <c r="D413" s="86" t="s">
        <v>27</v>
      </c>
      <c r="E413" s="86" t="s">
        <v>18</v>
      </c>
      <c r="F413" s="86" t="s">
        <v>6204</v>
      </c>
      <c r="G413" s="88">
        <f t="shared" si="4"/>
        <v>100</v>
      </c>
    </row>
    <row r="414" spans="1:7" x14ac:dyDescent="0.3">
      <c r="A414" s="87" t="s">
        <v>990</v>
      </c>
      <c r="B414" s="86" t="s">
        <v>991</v>
      </c>
      <c r="C414" s="86" t="s">
        <v>1160</v>
      </c>
      <c r="D414" s="86" t="s">
        <v>27</v>
      </c>
      <c r="E414" s="86" t="s">
        <v>20</v>
      </c>
      <c r="F414" s="86" t="s">
        <v>6204</v>
      </c>
      <c r="G414" s="88">
        <f t="shared" si="4"/>
        <v>100</v>
      </c>
    </row>
    <row r="415" spans="1:7" x14ac:dyDescent="0.3">
      <c r="A415" s="87" t="s">
        <v>992</v>
      </c>
      <c r="B415" s="86" t="s">
        <v>993</v>
      </c>
      <c r="C415" s="86" t="s">
        <v>1160</v>
      </c>
      <c r="D415" s="86" t="s">
        <v>29</v>
      </c>
      <c r="E415" s="86" t="s">
        <v>84</v>
      </c>
      <c r="F415" s="86" t="s">
        <v>6204</v>
      </c>
      <c r="G415" s="88">
        <f t="shared" si="4"/>
        <v>0</v>
      </c>
    </row>
    <row r="416" spans="1:7" x14ac:dyDescent="0.3">
      <c r="A416" s="87" t="s">
        <v>995</v>
      </c>
      <c r="B416" s="86" t="s">
        <v>996</v>
      </c>
      <c r="C416" s="86" t="s">
        <v>1160</v>
      </c>
      <c r="D416" s="86" t="s">
        <v>29</v>
      </c>
      <c r="E416" s="86" t="s">
        <v>20</v>
      </c>
      <c r="F416" s="86" t="s">
        <v>6204</v>
      </c>
      <c r="G416" s="88">
        <f t="shared" si="4"/>
        <v>50</v>
      </c>
    </row>
    <row r="417" spans="1:7" x14ac:dyDescent="0.3">
      <c r="A417" s="87" t="s">
        <v>997</v>
      </c>
      <c r="B417" s="86" t="s">
        <v>998</v>
      </c>
      <c r="C417" s="86" t="s">
        <v>1160</v>
      </c>
      <c r="D417" s="86" t="s">
        <v>27</v>
      </c>
      <c r="E417" s="86" t="s">
        <v>18</v>
      </c>
      <c r="F417" s="86" t="s">
        <v>6204</v>
      </c>
      <c r="G417" s="88">
        <f t="shared" si="4"/>
        <v>100</v>
      </c>
    </row>
    <row r="418" spans="1:7" x14ac:dyDescent="0.3">
      <c r="A418" s="87" t="s">
        <v>999</v>
      </c>
      <c r="B418" s="86" t="s">
        <v>1000</v>
      </c>
      <c r="C418" s="86" t="s">
        <v>1160</v>
      </c>
      <c r="D418" s="86" t="s">
        <v>29</v>
      </c>
      <c r="E418" s="86" t="s">
        <v>84</v>
      </c>
      <c r="F418" s="86" t="s">
        <v>6204</v>
      </c>
      <c r="G418" s="88">
        <f t="shared" si="4"/>
        <v>0</v>
      </c>
    </row>
    <row r="419" spans="1:7" x14ac:dyDescent="0.3">
      <c r="A419" s="87" t="s">
        <v>1001</v>
      </c>
      <c r="B419" s="86" t="s">
        <v>1002</v>
      </c>
      <c r="C419" s="86" t="s">
        <v>1160</v>
      </c>
      <c r="D419" s="86" t="s">
        <v>27</v>
      </c>
      <c r="E419" s="86" t="s">
        <v>20</v>
      </c>
      <c r="F419" s="86" t="s">
        <v>6204</v>
      </c>
      <c r="G419" s="88">
        <f t="shared" si="4"/>
        <v>100</v>
      </c>
    </row>
    <row r="420" spans="1:7" x14ac:dyDescent="0.3">
      <c r="A420" s="87" t="s">
        <v>1003</v>
      </c>
      <c r="B420" s="86" t="s">
        <v>1004</v>
      </c>
      <c r="C420" s="86" t="s">
        <v>1160</v>
      </c>
      <c r="D420" s="86" t="s">
        <v>27</v>
      </c>
      <c r="E420" s="86" t="s">
        <v>85</v>
      </c>
      <c r="F420" s="86" t="s">
        <v>6204</v>
      </c>
      <c r="G420" s="88">
        <f t="shared" si="4"/>
        <v>100</v>
      </c>
    </row>
    <row r="421" spans="1:7" x14ac:dyDescent="0.3">
      <c r="A421" s="87" t="s">
        <v>1006</v>
      </c>
      <c r="B421" s="86" t="s">
        <v>1007</v>
      </c>
      <c r="C421" s="86" t="s">
        <v>1160</v>
      </c>
      <c r="D421" s="86" t="s">
        <v>27</v>
      </c>
      <c r="E421" s="86" t="s">
        <v>22</v>
      </c>
      <c r="F421" s="86" t="s">
        <v>6204</v>
      </c>
      <c r="G421" s="88">
        <f t="shared" si="4"/>
        <v>100</v>
      </c>
    </row>
    <row r="422" spans="1:7" x14ac:dyDescent="0.3">
      <c r="A422" s="87" t="s">
        <v>1008</v>
      </c>
      <c r="B422" s="86" t="s">
        <v>1009</v>
      </c>
      <c r="C422" s="86" t="s">
        <v>1160</v>
      </c>
      <c r="D422" s="86" t="s">
        <v>27</v>
      </c>
      <c r="E422" s="86" t="s">
        <v>22</v>
      </c>
      <c r="F422" s="86" t="s">
        <v>6204</v>
      </c>
      <c r="G422" s="88">
        <f t="shared" si="4"/>
        <v>100</v>
      </c>
    </row>
    <row r="423" spans="1:7" x14ac:dyDescent="0.3">
      <c r="A423" s="87" t="s">
        <v>1010</v>
      </c>
      <c r="B423" s="86" t="s">
        <v>1011</v>
      </c>
      <c r="C423" s="86" t="s">
        <v>1160</v>
      </c>
      <c r="D423" s="86" t="s">
        <v>27</v>
      </c>
      <c r="E423" s="86" t="s">
        <v>22</v>
      </c>
      <c r="F423" s="86" t="s">
        <v>6204</v>
      </c>
      <c r="G423" s="88">
        <f t="shared" si="4"/>
        <v>100</v>
      </c>
    </row>
    <row r="424" spans="1:7" x14ac:dyDescent="0.3">
      <c r="A424" s="87" t="s">
        <v>1012</v>
      </c>
      <c r="B424" s="86" t="s">
        <v>1013</v>
      </c>
      <c r="C424" s="86" t="s">
        <v>1160</v>
      </c>
      <c r="D424" s="86" t="s">
        <v>29</v>
      </c>
      <c r="E424" s="86" t="s">
        <v>20</v>
      </c>
      <c r="F424" s="86" t="s">
        <v>6204</v>
      </c>
      <c r="G424" s="88">
        <f t="shared" si="4"/>
        <v>50</v>
      </c>
    </row>
    <row r="425" spans="1:7" x14ac:dyDescent="0.3">
      <c r="A425" s="87" t="s">
        <v>1014</v>
      </c>
      <c r="B425" s="86" t="s">
        <v>1015</v>
      </c>
      <c r="C425" s="86" t="s">
        <v>1160</v>
      </c>
      <c r="D425" s="86" t="s">
        <v>27</v>
      </c>
      <c r="E425" s="86" t="s">
        <v>22</v>
      </c>
      <c r="F425" s="86" t="s">
        <v>6204</v>
      </c>
      <c r="G425" s="88">
        <f t="shared" si="4"/>
        <v>100</v>
      </c>
    </row>
    <row r="426" spans="1:7" x14ac:dyDescent="0.3">
      <c r="A426" s="87" t="s">
        <v>1017</v>
      </c>
      <c r="B426" s="86" t="s">
        <v>1018</v>
      </c>
      <c r="C426" s="86" t="s">
        <v>1160</v>
      </c>
      <c r="D426" s="86" t="s">
        <v>27</v>
      </c>
      <c r="E426" s="86" t="s">
        <v>18</v>
      </c>
      <c r="F426" s="86" t="s">
        <v>6204</v>
      </c>
      <c r="G426" s="88">
        <f t="shared" si="4"/>
        <v>100</v>
      </c>
    </row>
    <row r="427" spans="1:7" x14ac:dyDescent="0.3">
      <c r="A427" s="87" t="s">
        <v>1019</v>
      </c>
      <c r="B427" s="86" t="s">
        <v>1020</v>
      </c>
      <c r="C427" s="86" t="s">
        <v>1160</v>
      </c>
      <c r="D427" s="86" t="s">
        <v>29</v>
      </c>
      <c r="E427" s="86" t="s">
        <v>18</v>
      </c>
      <c r="F427" s="86" t="s">
        <v>6204</v>
      </c>
      <c r="G427" s="88">
        <f t="shared" si="4"/>
        <v>0</v>
      </c>
    </row>
    <row r="428" spans="1:7" x14ac:dyDescent="0.3">
      <c r="A428" s="87" t="s">
        <v>1021</v>
      </c>
      <c r="B428" s="86" t="s">
        <v>1022</v>
      </c>
      <c r="C428" s="86" t="s">
        <v>1160</v>
      </c>
      <c r="D428" s="86" t="s">
        <v>29</v>
      </c>
      <c r="E428" s="86" t="s">
        <v>18</v>
      </c>
      <c r="F428" s="86" t="s">
        <v>6204</v>
      </c>
      <c r="G428" s="88">
        <f t="shared" si="4"/>
        <v>0</v>
      </c>
    </row>
    <row r="429" spans="1:7" x14ac:dyDescent="0.3">
      <c r="A429" s="87" t="s">
        <v>1023</v>
      </c>
      <c r="B429" s="86" t="s">
        <v>1024</v>
      </c>
      <c r="C429" s="86" t="s">
        <v>1160</v>
      </c>
      <c r="D429" s="86" t="s">
        <v>27</v>
      </c>
      <c r="E429" s="86" t="s">
        <v>18</v>
      </c>
      <c r="F429" s="86" t="s">
        <v>6204</v>
      </c>
      <c r="G429" s="88">
        <f t="shared" si="4"/>
        <v>100</v>
      </c>
    </row>
    <row r="430" spans="1:7" x14ac:dyDescent="0.3">
      <c r="A430" s="87" t="s">
        <v>1025</v>
      </c>
      <c r="B430" s="86" t="s">
        <v>1026</v>
      </c>
      <c r="C430" s="86" t="s">
        <v>1160</v>
      </c>
      <c r="D430" s="86" t="s">
        <v>27</v>
      </c>
      <c r="E430" s="86" t="s">
        <v>20</v>
      </c>
      <c r="F430" s="86" t="s">
        <v>6204</v>
      </c>
      <c r="G430" s="88">
        <f t="shared" si="4"/>
        <v>100</v>
      </c>
    </row>
    <row r="431" spans="1:7" x14ac:dyDescent="0.3">
      <c r="A431" s="87" t="s">
        <v>480</v>
      </c>
      <c r="B431" s="86" t="s">
        <v>153</v>
      </c>
      <c r="C431" s="86" t="s">
        <v>1160</v>
      </c>
      <c r="D431" s="86" t="s">
        <v>29</v>
      </c>
      <c r="E431" s="86" t="s">
        <v>84</v>
      </c>
      <c r="F431" s="86" t="s">
        <v>6204</v>
      </c>
      <c r="G431" s="88">
        <f t="shared" si="4"/>
        <v>0</v>
      </c>
    </row>
    <row r="432" spans="1:7" x14ac:dyDescent="0.3">
      <c r="A432" s="87" t="s">
        <v>1027</v>
      </c>
      <c r="B432" s="86" t="s">
        <v>1028</v>
      </c>
      <c r="C432" s="86" t="s">
        <v>1160</v>
      </c>
      <c r="D432" s="86" t="s">
        <v>27</v>
      </c>
      <c r="E432" s="86" t="s">
        <v>22</v>
      </c>
      <c r="F432" s="86" t="s">
        <v>6204</v>
      </c>
      <c r="G432" s="88">
        <f t="shared" si="4"/>
        <v>100</v>
      </c>
    </row>
    <row r="433" spans="1:7" x14ac:dyDescent="0.3">
      <c r="A433" s="87" t="s">
        <v>1029</v>
      </c>
      <c r="B433" s="86" t="s">
        <v>1030</v>
      </c>
      <c r="C433" s="86" t="s">
        <v>1160</v>
      </c>
      <c r="D433" s="86" t="s">
        <v>27</v>
      </c>
      <c r="E433" s="86" t="s">
        <v>22</v>
      </c>
      <c r="F433" s="86" t="s">
        <v>6204</v>
      </c>
      <c r="G433" s="88">
        <f t="shared" si="4"/>
        <v>100</v>
      </c>
    </row>
    <row r="434" spans="1:7" x14ac:dyDescent="0.3">
      <c r="A434" s="87" t="s">
        <v>1031</v>
      </c>
      <c r="B434" s="86" t="s">
        <v>1032</v>
      </c>
      <c r="C434" s="86" t="s">
        <v>1160</v>
      </c>
      <c r="D434" s="86" t="s">
        <v>27</v>
      </c>
      <c r="E434" s="86" t="s">
        <v>22</v>
      </c>
      <c r="F434" s="86" t="s">
        <v>6204</v>
      </c>
      <c r="G434" s="88">
        <f t="shared" si="4"/>
        <v>100</v>
      </c>
    </row>
    <row r="435" spans="1:7" x14ac:dyDescent="0.3">
      <c r="A435" s="87" t="s">
        <v>1033</v>
      </c>
      <c r="B435" s="86" t="s">
        <v>1034</v>
      </c>
      <c r="C435" s="86" t="s">
        <v>1160</v>
      </c>
      <c r="D435" s="86" t="s">
        <v>27</v>
      </c>
      <c r="E435" s="86" t="s">
        <v>20</v>
      </c>
      <c r="F435" s="86" t="s">
        <v>6204</v>
      </c>
      <c r="G435" s="88">
        <f t="shared" si="4"/>
        <v>100</v>
      </c>
    </row>
    <row r="436" spans="1:7" x14ac:dyDescent="0.3">
      <c r="A436" s="87" t="s">
        <v>1035</v>
      </c>
      <c r="B436" s="86" t="s">
        <v>1036</v>
      </c>
      <c r="C436" s="86" t="s">
        <v>1160</v>
      </c>
      <c r="D436" s="86" t="s">
        <v>29</v>
      </c>
      <c r="E436" s="86" t="s">
        <v>18</v>
      </c>
      <c r="F436" s="86" t="s">
        <v>6204</v>
      </c>
      <c r="G436" s="88">
        <f t="shared" si="4"/>
        <v>0</v>
      </c>
    </row>
    <row r="437" spans="1:7" x14ac:dyDescent="0.3">
      <c r="A437" s="87" t="s">
        <v>1037</v>
      </c>
      <c r="B437" s="86" t="s">
        <v>1038</v>
      </c>
      <c r="C437" s="86" t="s">
        <v>1160</v>
      </c>
      <c r="D437" s="86" t="s">
        <v>27</v>
      </c>
      <c r="E437" s="86" t="s">
        <v>85</v>
      </c>
      <c r="F437" s="86" t="s">
        <v>6204</v>
      </c>
      <c r="G437" s="88">
        <f t="shared" si="4"/>
        <v>100</v>
      </c>
    </row>
    <row r="438" spans="1:7" x14ac:dyDescent="0.3">
      <c r="A438" s="87" t="s">
        <v>1039</v>
      </c>
      <c r="B438" s="86" t="s">
        <v>1040</v>
      </c>
      <c r="C438" s="86" t="s">
        <v>1160</v>
      </c>
      <c r="D438" s="86" t="s">
        <v>27</v>
      </c>
      <c r="E438" s="86" t="s">
        <v>18</v>
      </c>
      <c r="F438" s="86" t="s">
        <v>6204</v>
      </c>
      <c r="G438" s="88">
        <f t="shared" si="4"/>
        <v>100</v>
      </c>
    </row>
    <row r="439" spans="1:7" x14ac:dyDescent="0.3">
      <c r="A439" s="87" t="s">
        <v>1041</v>
      </c>
      <c r="B439" s="86" t="s">
        <v>149</v>
      </c>
      <c r="C439" s="86" t="s">
        <v>1160</v>
      </c>
      <c r="D439" s="86" t="s">
        <v>29</v>
      </c>
      <c r="E439" s="86" t="s">
        <v>18</v>
      </c>
      <c r="F439" s="86" t="s">
        <v>6204</v>
      </c>
      <c r="G439" s="88">
        <f t="shared" si="4"/>
        <v>0</v>
      </c>
    </row>
    <row r="440" spans="1:7" x14ac:dyDescent="0.3">
      <c r="A440" s="87" t="s">
        <v>1042</v>
      </c>
      <c r="B440" s="86" t="s">
        <v>1043</v>
      </c>
      <c r="C440" s="86" t="s">
        <v>1160</v>
      </c>
      <c r="D440" s="86" t="s">
        <v>27</v>
      </c>
      <c r="E440" s="86" t="s">
        <v>22</v>
      </c>
      <c r="F440" s="86" t="s">
        <v>6204</v>
      </c>
      <c r="G440" s="88">
        <f t="shared" si="4"/>
        <v>100</v>
      </c>
    </row>
    <row r="441" spans="1:7" x14ac:dyDescent="0.3">
      <c r="A441" s="87" t="s">
        <v>1045</v>
      </c>
      <c r="B441" s="86" t="s">
        <v>1046</v>
      </c>
      <c r="C441" s="86" t="s">
        <v>1160</v>
      </c>
      <c r="D441" s="86" t="s">
        <v>27</v>
      </c>
      <c r="E441" s="86" t="s">
        <v>20</v>
      </c>
      <c r="F441" s="86" t="s">
        <v>6204</v>
      </c>
      <c r="G441" s="88">
        <f t="shared" si="4"/>
        <v>100</v>
      </c>
    </row>
    <row r="442" spans="1:7" x14ac:dyDescent="0.3">
      <c r="A442" s="87" t="s">
        <v>1047</v>
      </c>
      <c r="B442" s="86" t="s">
        <v>1048</v>
      </c>
      <c r="C442" s="86" t="s">
        <v>1160</v>
      </c>
      <c r="D442" s="86" t="s">
        <v>27</v>
      </c>
      <c r="E442" s="86" t="s">
        <v>22</v>
      </c>
      <c r="F442" s="86" t="s">
        <v>6204</v>
      </c>
      <c r="G442" s="88">
        <f t="shared" si="4"/>
        <v>100</v>
      </c>
    </row>
    <row r="443" spans="1:7" x14ac:dyDescent="0.3">
      <c r="A443" s="87" t="s">
        <v>1049</v>
      </c>
      <c r="B443" s="86" t="s">
        <v>1050</v>
      </c>
      <c r="C443" s="86" t="s">
        <v>1160</v>
      </c>
      <c r="D443" s="86" t="s">
        <v>27</v>
      </c>
      <c r="E443" s="86" t="s">
        <v>22</v>
      </c>
      <c r="F443" s="86" t="s">
        <v>6204</v>
      </c>
      <c r="G443" s="88">
        <f t="shared" si="4"/>
        <v>100</v>
      </c>
    </row>
    <row r="444" spans="1:7" x14ac:dyDescent="0.3">
      <c r="A444" s="87" t="s">
        <v>1051</v>
      </c>
      <c r="B444" s="86" t="s">
        <v>1052</v>
      </c>
      <c r="C444" s="86" t="s">
        <v>1160</v>
      </c>
      <c r="D444" s="86" t="s">
        <v>27</v>
      </c>
      <c r="E444" s="86" t="s">
        <v>22</v>
      </c>
      <c r="F444" s="86" t="s">
        <v>6204</v>
      </c>
      <c r="G444" s="88">
        <f t="shared" si="4"/>
        <v>100</v>
      </c>
    </row>
    <row r="445" spans="1:7" x14ac:dyDescent="0.3">
      <c r="A445" s="87" t="s">
        <v>1053</v>
      </c>
      <c r="B445" s="86" t="s">
        <v>1054</v>
      </c>
      <c r="C445" s="86" t="s">
        <v>1160</v>
      </c>
      <c r="D445" s="86" t="s">
        <v>27</v>
      </c>
      <c r="E445" s="86" t="s">
        <v>20</v>
      </c>
      <c r="F445" s="86" t="s">
        <v>6204</v>
      </c>
      <c r="G445" s="88">
        <f t="shared" si="4"/>
        <v>100</v>
      </c>
    </row>
    <row r="446" spans="1:7" x14ac:dyDescent="0.3">
      <c r="A446" s="87" t="s">
        <v>1055</v>
      </c>
      <c r="B446" s="86" t="s">
        <v>1056</v>
      </c>
      <c r="C446" s="86" t="s">
        <v>1160</v>
      </c>
      <c r="D446" s="86" t="s">
        <v>29</v>
      </c>
      <c r="E446" s="86" t="s">
        <v>18</v>
      </c>
      <c r="F446" s="86" t="s">
        <v>6204</v>
      </c>
      <c r="G446" s="88">
        <f t="shared" si="4"/>
        <v>0</v>
      </c>
    </row>
    <row r="447" spans="1:7" x14ac:dyDescent="0.3">
      <c r="A447" s="87" t="s">
        <v>1057</v>
      </c>
      <c r="B447" s="86" t="s">
        <v>1058</v>
      </c>
      <c r="C447" s="86" t="s">
        <v>1160</v>
      </c>
      <c r="D447" s="86" t="s">
        <v>27</v>
      </c>
      <c r="E447" s="86" t="s">
        <v>20</v>
      </c>
      <c r="F447" s="86" t="s">
        <v>6204</v>
      </c>
      <c r="G447" s="88">
        <f t="shared" si="4"/>
        <v>100</v>
      </c>
    </row>
    <row r="448" spans="1:7" x14ac:dyDescent="0.3">
      <c r="A448" s="87" t="s">
        <v>1060</v>
      </c>
      <c r="B448" s="86" t="s">
        <v>1061</v>
      </c>
      <c r="C448" s="86" t="s">
        <v>1160</v>
      </c>
      <c r="D448" s="86" t="s">
        <v>29</v>
      </c>
      <c r="E448" s="86" t="s">
        <v>84</v>
      </c>
      <c r="F448" s="86" t="s">
        <v>6204</v>
      </c>
      <c r="G448" s="88">
        <f t="shared" si="4"/>
        <v>0</v>
      </c>
    </row>
    <row r="449" spans="1:7" x14ac:dyDescent="0.3">
      <c r="A449" s="87" t="s">
        <v>1062</v>
      </c>
      <c r="B449" s="86" t="s">
        <v>1063</v>
      </c>
      <c r="C449" s="86" t="s">
        <v>1160</v>
      </c>
      <c r="D449" s="86" t="s">
        <v>29</v>
      </c>
      <c r="E449" s="86" t="s">
        <v>84</v>
      </c>
      <c r="F449" s="86" t="s">
        <v>6204</v>
      </c>
      <c r="G449" s="88">
        <f t="shared" si="4"/>
        <v>0</v>
      </c>
    </row>
    <row r="450" spans="1:7" x14ac:dyDescent="0.3">
      <c r="A450" s="87" t="s">
        <v>1064</v>
      </c>
      <c r="B450" s="86" t="s">
        <v>1065</v>
      </c>
      <c r="C450" s="86" t="s">
        <v>1160</v>
      </c>
      <c r="D450" s="86" t="s">
        <v>27</v>
      </c>
      <c r="E450" s="86" t="s">
        <v>18</v>
      </c>
      <c r="F450" s="86" t="s">
        <v>6204</v>
      </c>
      <c r="G450" s="88">
        <f t="shared" si="4"/>
        <v>100</v>
      </c>
    </row>
    <row r="451" spans="1:7" x14ac:dyDescent="0.3">
      <c r="A451" s="87" t="s">
        <v>1066</v>
      </c>
      <c r="B451" s="86" t="s">
        <v>1067</v>
      </c>
      <c r="C451" s="86" t="s">
        <v>1160</v>
      </c>
      <c r="D451" s="86" t="s">
        <v>29</v>
      </c>
      <c r="E451" s="86" t="s">
        <v>20</v>
      </c>
      <c r="F451" s="86" t="s">
        <v>6204</v>
      </c>
      <c r="G451" s="88">
        <f t="shared" si="4"/>
        <v>50</v>
      </c>
    </row>
    <row r="452" spans="1:7" x14ac:dyDescent="0.3">
      <c r="A452" s="87" t="s">
        <v>1068</v>
      </c>
      <c r="B452" s="86" t="s">
        <v>151</v>
      </c>
      <c r="C452" s="86" t="s">
        <v>1160</v>
      </c>
      <c r="D452" s="86" t="s">
        <v>27</v>
      </c>
      <c r="E452" s="86" t="s">
        <v>20</v>
      </c>
      <c r="F452" s="86" t="s">
        <v>6204</v>
      </c>
      <c r="G452" s="88">
        <f t="shared" si="4"/>
        <v>100</v>
      </c>
    </row>
    <row r="453" spans="1:7" x14ac:dyDescent="0.3">
      <c r="A453" s="87" t="s">
        <v>1069</v>
      </c>
      <c r="B453" s="86" t="s">
        <v>1070</v>
      </c>
      <c r="C453" s="86" t="s">
        <v>1160</v>
      </c>
      <c r="D453" s="86" t="s">
        <v>27</v>
      </c>
      <c r="E453" s="86" t="s">
        <v>22</v>
      </c>
      <c r="F453" s="86" t="s">
        <v>6204</v>
      </c>
      <c r="G453" s="88">
        <f t="shared" si="4"/>
        <v>100</v>
      </c>
    </row>
    <row r="454" spans="1:7" x14ac:dyDescent="0.3">
      <c r="A454" s="87" t="s">
        <v>1071</v>
      </c>
      <c r="B454" s="86" t="s">
        <v>1072</v>
      </c>
      <c r="C454" s="86" t="s">
        <v>1160</v>
      </c>
      <c r="D454" s="86" t="s">
        <v>27</v>
      </c>
      <c r="E454" s="86" t="s">
        <v>20</v>
      </c>
      <c r="F454" s="86" t="s">
        <v>6204</v>
      </c>
      <c r="G454" s="88">
        <f t="shared" si="4"/>
        <v>100</v>
      </c>
    </row>
    <row r="455" spans="1:7" x14ac:dyDescent="0.3">
      <c r="A455" s="87" t="s">
        <v>1073</v>
      </c>
      <c r="B455" s="86" t="s">
        <v>1074</v>
      </c>
      <c r="C455" s="86" t="s">
        <v>1160</v>
      </c>
      <c r="D455" s="86" t="s">
        <v>29</v>
      </c>
      <c r="E455" s="86" t="s">
        <v>18</v>
      </c>
      <c r="F455" s="86" t="s">
        <v>6204</v>
      </c>
      <c r="G455" s="88">
        <f t="shared" si="4"/>
        <v>0</v>
      </c>
    </row>
    <row r="456" spans="1:7" x14ac:dyDescent="0.3">
      <c r="A456" s="87" t="s">
        <v>1076</v>
      </c>
      <c r="B456" s="86" t="s">
        <v>1077</v>
      </c>
      <c r="C456" s="86" t="s">
        <v>1160</v>
      </c>
      <c r="D456" s="86" t="s">
        <v>29</v>
      </c>
      <c r="E456" s="86" t="s">
        <v>84</v>
      </c>
      <c r="F456" s="86" t="s">
        <v>6204</v>
      </c>
      <c r="G456" s="88">
        <f t="shared" si="4"/>
        <v>0</v>
      </c>
    </row>
    <row r="457" spans="1:7" x14ac:dyDescent="0.3">
      <c r="A457" s="87" t="s">
        <v>1078</v>
      </c>
      <c r="B457" s="86" t="s">
        <v>1079</v>
      </c>
      <c r="C457" s="86" t="s">
        <v>1160</v>
      </c>
      <c r="D457" s="86" t="s">
        <v>27</v>
      </c>
      <c r="E457" s="86" t="s">
        <v>18</v>
      </c>
      <c r="F457" s="86" t="s">
        <v>6204</v>
      </c>
      <c r="G457" s="88">
        <f t="shared" si="4"/>
        <v>100</v>
      </c>
    </row>
    <row r="458" spans="1:7" x14ac:dyDescent="0.3">
      <c r="A458" s="87" t="s">
        <v>1080</v>
      </c>
      <c r="B458" s="86" t="s">
        <v>1081</v>
      </c>
      <c r="C458" s="86" t="s">
        <v>1160</v>
      </c>
      <c r="D458" s="86" t="s">
        <v>27</v>
      </c>
      <c r="E458" s="86" t="s">
        <v>22</v>
      </c>
      <c r="F458" s="86" t="s">
        <v>6204</v>
      </c>
      <c r="G458" s="88">
        <f t="shared" si="4"/>
        <v>100</v>
      </c>
    </row>
    <row r="459" spans="1:7" x14ac:dyDescent="0.3">
      <c r="A459" s="87" t="s">
        <v>1082</v>
      </c>
      <c r="B459" s="86" t="s">
        <v>1083</v>
      </c>
      <c r="C459" s="86" t="s">
        <v>1160</v>
      </c>
      <c r="D459" s="86" t="s">
        <v>27</v>
      </c>
      <c r="E459" s="86" t="s">
        <v>22</v>
      </c>
      <c r="F459" s="86" t="s">
        <v>6204</v>
      </c>
      <c r="G459" s="88">
        <f t="shared" si="4"/>
        <v>100</v>
      </c>
    </row>
    <row r="460" spans="1:7" x14ac:dyDescent="0.3">
      <c r="A460" s="87" t="s">
        <v>1084</v>
      </c>
      <c r="B460" s="86" t="s">
        <v>1085</v>
      </c>
      <c r="C460" s="86" t="s">
        <v>1160</v>
      </c>
      <c r="D460" s="86" t="s">
        <v>27</v>
      </c>
      <c r="E460" s="86" t="s">
        <v>20</v>
      </c>
      <c r="F460" s="86" t="s">
        <v>6204</v>
      </c>
      <c r="G460" s="88">
        <f t="shared" si="4"/>
        <v>100</v>
      </c>
    </row>
    <row r="461" spans="1:7" x14ac:dyDescent="0.3">
      <c r="A461" s="87" t="s">
        <v>1086</v>
      </c>
      <c r="B461" s="86" t="s">
        <v>1087</v>
      </c>
      <c r="C461" s="86" t="s">
        <v>1160</v>
      </c>
      <c r="D461" s="86" t="s">
        <v>29</v>
      </c>
      <c r="E461" s="86" t="s">
        <v>18</v>
      </c>
      <c r="F461" s="86" t="s">
        <v>6204</v>
      </c>
      <c r="G461" s="88">
        <f t="shared" si="4"/>
        <v>0</v>
      </c>
    </row>
    <row r="462" spans="1:7" x14ac:dyDescent="0.3">
      <c r="A462" s="87" t="s">
        <v>1089</v>
      </c>
      <c r="B462" s="86" t="s">
        <v>1090</v>
      </c>
      <c r="C462" s="86" t="s">
        <v>1160</v>
      </c>
      <c r="D462" s="86" t="s">
        <v>27</v>
      </c>
      <c r="E462" s="86" t="s">
        <v>22</v>
      </c>
      <c r="F462" s="86" t="s">
        <v>6204</v>
      </c>
      <c r="G462" s="88">
        <f t="shared" si="4"/>
        <v>100</v>
      </c>
    </row>
    <row r="463" spans="1:7" x14ac:dyDescent="0.3">
      <c r="A463" s="87" t="s">
        <v>1091</v>
      </c>
      <c r="B463" s="86" t="s">
        <v>1092</v>
      </c>
      <c r="C463" s="86" t="s">
        <v>1160</v>
      </c>
      <c r="D463" s="86" t="s">
        <v>27</v>
      </c>
      <c r="E463" s="86" t="s">
        <v>22</v>
      </c>
      <c r="F463" s="86" t="s">
        <v>6204</v>
      </c>
      <c r="G463" s="88">
        <f t="shared" si="4"/>
        <v>100</v>
      </c>
    </row>
    <row r="464" spans="1:7" x14ac:dyDescent="0.3">
      <c r="A464" s="87" t="s">
        <v>1093</v>
      </c>
      <c r="B464" s="86" t="s">
        <v>1094</v>
      </c>
      <c r="C464" s="86" t="s">
        <v>1160</v>
      </c>
      <c r="D464" s="86" t="s">
        <v>29</v>
      </c>
      <c r="E464" s="86" t="s">
        <v>18</v>
      </c>
      <c r="F464" s="86" t="s">
        <v>6204</v>
      </c>
      <c r="G464" s="88">
        <f t="shared" si="4"/>
        <v>0</v>
      </c>
    </row>
    <row r="465" spans="1:7" x14ac:dyDescent="0.3">
      <c r="A465" s="87" t="s">
        <v>1095</v>
      </c>
      <c r="B465" s="86" t="s">
        <v>1096</v>
      </c>
      <c r="C465" s="86" t="s">
        <v>1160</v>
      </c>
      <c r="D465" s="86" t="s">
        <v>27</v>
      </c>
      <c r="E465" s="86" t="s">
        <v>20</v>
      </c>
      <c r="F465" s="86" t="s">
        <v>6204</v>
      </c>
      <c r="G465" s="88">
        <f t="shared" si="4"/>
        <v>100</v>
      </c>
    </row>
    <row r="466" spans="1:7" x14ac:dyDescent="0.3">
      <c r="A466" s="87" t="s">
        <v>1097</v>
      </c>
      <c r="B466" s="86" t="s">
        <v>1098</v>
      </c>
      <c r="C466" s="86" t="s">
        <v>1160</v>
      </c>
      <c r="D466" s="86" t="s">
        <v>27</v>
      </c>
      <c r="E466" s="86" t="s">
        <v>22</v>
      </c>
      <c r="F466" s="86" t="s">
        <v>6204</v>
      </c>
      <c r="G466" s="88">
        <f t="shared" si="4"/>
        <v>100</v>
      </c>
    </row>
    <row r="467" spans="1:7" x14ac:dyDescent="0.3">
      <c r="A467" s="87" t="s">
        <v>1100</v>
      </c>
      <c r="B467" s="86" t="s">
        <v>1101</v>
      </c>
      <c r="C467" s="86" t="s">
        <v>1160</v>
      </c>
      <c r="D467" s="86" t="s">
        <v>27</v>
      </c>
      <c r="E467" s="86" t="s">
        <v>20</v>
      </c>
      <c r="F467" s="86" t="s">
        <v>6204</v>
      </c>
      <c r="G467" s="88">
        <f t="shared" si="4"/>
        <v>100</v>
      </c>
    </row>
    <row r="468" spans="1:7" x14ac:dyDescent="0.3">
      <c r="A468" s="87" t="s">
        <v>1102</v>
      </c>
      <c r="B468" s="86" t="s">
        <v>1103</v>
      </c>
      <c r="C468" s="86" t="s">
        <v>1160</v>
      </c>
      <c r="D468" s="86" t="s">
        <v>27</v>
      </c>
      <c r="E468" s="86" t="s">
        <v>22</v>
      </c>
      <c r="F468" s="86" t="s">
        <v>6204</v>
      </c>
      <c r="G468" s="88">
        <f t="shared" ref="G468:G493" si="5">IF($A468="","",IF($D468=INDEX(Cat_ZAP,1),INDEX(Pts_ZAP,1),IF($E468="","",_xlfn.XLOOKUP($E468,Cat_Marg,Pts_Marg,""))))</f>
        <v>100</v>
      </c>
    </row>
    <row r="469" spans="1:7" x14ac:dyDescent="0.3">
      <c r="A469" s="87" t="s">
        <v>1104</v>
      </c>
      <c r="B469" s="86" t="s">
        <v>1105</v>
      </c>
      <c r="C469" s="86" t="s">
        <v>1160</v>
      </c>
      <c r="D469" s="86" t="s">
        <v>27</v>
      </c>
      <c r="E469" s="86" t="s">
        <v>20</v>
      </c>
      <c r="F469" s="86" t="s">
        <v>6204</v>
      </c>
      <c r="G469" s="88">
        <f t="shared" si="5"/>
        <v>100</v>
      </c>
    </row>
    <row r="470" spans="1:7" x14ac:dyDescent="0.3">
      <c r="A470" s="87" t="s">
        <v>1106</v>
      </c>
      <c r="B470" s="86" t="s">
        <v>1107</v>
      </c>
      <c r="C470" s="86" t="s">
        <v>1160</v>
      </c>
      <c r="D470" s="86" t="s">
        <v>27</v>
      </c>
      <c r="E470" s="86" t="s">
        <v>85</v>
      </c>
      <c r="F470" s="86" t="s">
        <v>6204</v>
      </c>
      <c r="G470" s="88">
        <f t="shared" si="5"/>
        <v>100</v>
      </c>
    </row>
    <row r="471" spans="1:7" x14ac:dyDescent="0.3">
      <c r="A471" s="87" t="s">
        <v>1109</v>
      </c>
      <c r="B471" s="86" t="s">
        <v>1110</v>
      </c>
      <c r="C471" s="86" t="s">
        <v>1160</v>
      </c>
      <c r="D471" s="86" t="s">
        <v>27</v>
      </c>
      <c r="E471" s="86" t="s">
        <v>20</v>
      </c>
      <c r="F471" s="86" t="s">
        <v>6204</v>
      </c>
      <c r="G471" s="88">
        <f t="shared" si="5"/>
        <v>100</v>
      </c>
    </row>
    <row r="472" spans="1:7" x14ac:dyDescent="0.3">
      <c r="A472" s="87" t="s">
        <v>1111</v>
      </c>
      <c r="B472" s="86" t="s">
        <v>156</v>
      </c>
      <c r="C472" s="86" t="s">
        <v>1160</v>
      </c>
      <c r="D472" s="86" t="s">
        <v>27</v>
      </c>
      <c r="E472" s="86" t="s">
        <v>18</v>
      </c>
      <c r="F472" s="86" t="s">
        <v>6204</v>
      </c>
      <c r="G472" s="88">
        <f t="shared" si="5"/>
        <v>100</v>
      </c>
    </row>
    <row r="473" spans="1:7" x14ac:dyDescent="0.3">
      <c r="A473" s="87" t="s">
        <v>1112</v>
      </c>
      <c r="B473" s="86" t="s">
        <v>1113</v>
      </c>
      <c r="C473" s="86" t="s">
        <v>1160</v>
      </c>
      <c r="D473" s="86" t="s">
        <v>27</v>
      </c>
      <c r="E473" s="86" t="s">
        <v>85</v>
      </c>
      <c r="F473" s="86" t="s">
        <v>6204</v>
      </c>
      <c r="G473" s="88">
        <f t="shared" si="5"/>
        <v>100</v>
      </c>
    </row>
    <row r="474" spans="1:7" x14ac:dyDescent="0.3">
      <c r="A474" s="87" t="s">
        <v>1114</v>
      </c>
      <c r="B474" s="86" t="s">
        <v>1115</v>
      </c>
      <c r="C474" s="86" t="s">
        <v>1160</v>
      </c>
      <c r="D474" s="86" t="s">
        <v>29</v>
      </c>
      <c r="E474" s="86" t="s">
        <v>20</v>
      </c>
      <c r="F474" s="86" t="s">
        <v>6204</v>
      </c>
      <c r="G474" s="88">
        <f t="shared" si="5"/>
        <v>50</v>
      </c>
    </row>
    <row r="475" spans="1:7" x14ac:dyDescent="0.3">
      <c r="A475" s="87" t="s">
        <v>1117</v>
      </c>
      <c r="B475" s="86" t="s">
        <v>1118</v>
      </c>
      <c r="C475" s="86" t="s">
        <v>1160</v>
      </c>
      <c r="D475" s="86" t="s">
        <v>27</v>
      </c>
      <c r="E475" s="86" t="s">
        <v>22</v>
      </c>
      <c r="F475" s="86" t="s">
        <v>6204</v>
      </c>
      <c r="G475" s="88">
        <f t="shared" si="5"/>
        <v>100</v>
      </c>
    </row>
    <row r="476" spans="1:7" x14ac:dyDescent="0.3">
      <c r="A476" s="87" t="s">
        <v>1120</v>
      </c>
      <c r="B476" s="86" t="s">
        <v>1121</v>
      </c>
      <c r="C476" s="86" t="s">
        <v>1160</v>
      </c>
      <c r="D476" s="86" t="s">
        <v>27</v>
      </c>
      <c r="E476" s="86" t="s">
        <v>20</v>
      </c>
      <c r="F476" s="86" t="s">
        <v>6204</v>
      </c>
      <c r="G476" s="88">
        <f t="shared" si="5"/>
        <v>100</v>
      </c>
    </row>
    <row r="477" spans="1:7" x14ac:dyDescent="0.3">
      <c r="A477" s="87" t="s">
        <v>1122</v>
      </c>
      <c r="B477" s="86" t="s">
        <v>1123</v>
      </c>
      <c r="C477" s="86" t="s">
        <v>1160</v>
      </c>
      <c r="D477" s="86" t="s">
        <v>27</v>
      </c>
      <c r="E477" s="86" t="s">
        <v>22</v>
      </c>
      <c r="F477" s="86" t="s">
        <v>6204</v>
      </c>
      <c r="G477" s="88">
        <f t="shared" si="5"/>
        <v>100</v>
      </c>
    </row>
    <row r="478" spans="1:7" x14ac:dyDescent="0.3">
      <c r="A478" s="87" t="s">
        <v>1124</v>
      </c>
      <c r="B478" s="86" t="s">
        <v>1125</v>
      </c>
      <c r="C478" s="86" t="s">
        <v>1160</v>
      </c>
      <c r="D478" s="86" t="s">
        <v>27</v>
      </c>
      <c r="E478" s="86" t="s">
        <v>20</v>
      </c>
      <c r="F478" s="86" t="s">
        <v>6204</v>
      </c>
      <c r="G478" s="88">
        <f t="shared" si="5"/>
        <v>100</v>
      </c>
    </row>
    <row r="479" spans="1:7" x14ac:dyDescent="0.3">
      <c r="A479" s="87" t="s">
        <v>1127</v>
      </c>
      <c r="B479" s="86" t="s">
        <v>1128</v>
      </c>
      <c r="C479" s="86" t="s">
        <v>1160</v>
      </c>
      <c r="D479" s="86" t="s">
        <v>27</v>
      </c>
      <c r="E479" s="86" t="s">
        <v>18</v>
      </c>
      <c r="F479" s="86" t="s">
        <v>6204</v>
      </c>
      <c r="G479" s="88">
        <f t="shared" si="5"/>
        <v>100</v>
      </c>
    </row>
    <row r="480" spans="1:7" x14ac:dyDescent="0.3">
      <c r="A480" s="87" t="s">
        <v>1129</v>
      </c>
      <c r="B480" s="86" t="s">
        <v>1130</v>
      </c>
      <c r="C480" s="86" t="s">
        <v>1160</v>
      </c>
      <c r="D480" s="86" t="s">
        <v>27</v>
      </c>
      <c r="E480" s="86" t="s">
        <v>18</v>
      </c>
      <c r="F480" s="86" t="s">
        <v>6204</v>
      </c>
      <c r="G480" s="88">
        <f t="shared" si="5"/>
        <v>100</v>
      </c>
    </row>
    <row r="481" spans="1:7" x14ac:dyDescent="0.3">
      <c r="A481" s="87" t="s">
        <v>1131</v>
      </c>
      <c r="B481" s="86" t="s">
        <v>1132</v>
      </c>
      <c r="C481" s="86" t="s">
        <v>1160</v>
      </c>
      <c r="D481" s="86" t="s">
        <v>27</v>
      </c>
      <c r="E481" s="86" t="s">
        <v>22</v>
      </c>
      <c r="F481" s="86" t="s">
        <v>6204</v>
      </c>
      <c r="G481" s="88">
        <f t="shared" si="5"/>
        <v>100</v>
      </c>
    </row>
    <row r="482" spans="1:7" x14ac:dyDescent="0.3">
      <c r="A482" s="87" t="s">
        <v>1133</v>
      </c>
      <c r="B482" s="86" t="s">
        <v>154</v>
      </c>
      <c r="C482" s="86" t="s">
        <v>1160</v>
      </c>
      <c r="D482" s="86" t="s">
        <v>27</v>
      </c>
      <c r="E482" s="86" t="s">
        <v>20</v>
      </c>
      <c r="F482" s="86" t="s">
        <v>6204</v>
      </c>
      <c r="G482" s="88">
        <f t="shared" si="5"/>
        <v>100</v>
      </c>
    </row>
    <row r="483" spans="1:7" x14ac:dyDescent="0.3">
      <c r="A483" s="87" t="s">
        <v>1134</v>
      </c>
      <c r="B483" s="86" t="s">
        <v>1135</v>
      </c>
      <c r="C483" s="86" t="s">
        <v>1160</v>
      </c>
      <c r="D483" s="86" t="s">
        <v>27</v>
      </c>
      <c r="E483" s="86" t="s">
        <v>18</v>
      </c>
      <c r="F483" s="86" t="s">
        <v>6204</v>
      </c>
      <c r="G483" s="88">
        <f t="shared" si="5"/>
        <v>100</v>
      </c>
    </row>
    <row r="484" spans="1:7" x14ac:dyDescent="0.3">
      <c r="A484" s="87" t="s">
        <v>1136</v>
      </c>
      <c r="B484" s="86" t="s">
        <v>1137</v>
      </c>
      <c r="C484" s="86" t="s">
        <v>1160</v>
      </c>
      <c r="D484" s="86" t="s">
        <v>27</v>
      </c>
      <c r="E484" s="86" t="s">
        <v>20</v>
      </c>
      <c r="F484" s="86" t="s">
        <v>6204</v>
      </c>
      <c r="G484" s="88">
        <f t="shared" si="5"/>
        <v>100</v>
      </c>
    </row>
    <row r="485" spans="1:7" x14ac:dyDescent="0.3">
      <c r="A485" s="87" t="s">
        <v>1139</v>
      </c>
      <c r="B485" s="86" t="s">
        <v>1140</v>
      </c>
      <c r="C485" s="86" t="s">
        <v>1160</v>
      </c>
      <c r="D485" s="86" t="s">
        <v>27</v>
      </c>
      <c r="E485" s="86" t="s">
        <v>20</v>
      </c>
      <c r="F485" s="86" t="s">
        <v>6204</v>
      </c>
      <c r="G485" s="88">
        <f t="shared" si="5"/>
        <v>100</v>
      </c>
    </row>
    <row r="486" spans="1:7" x14ac:dyDescent="0.3">
      <c r="A486" s="87" t="s">
        <v>1141</v>
      </c>
      <c r="B486" s="86" t="s">
        <v>1142</v>
      </c>
      <c r="C486" s="86" t="s">
        <v>1160</v>
      </c>
      <c r="D486" s="86" t="s">
        <v>27</v>
      </c>
      <c r="E486" s="86" t="s">
        <v>84</v>
      </c>
      <c r="F486" s="86" t="s">
        <v>6204</v>
      </c>
      <c r="G486" s="88">
        <f t="shared" si="5"/>
        <v>100</v>
      </c>
    </row>
    <row r="487" spans="1:7" x14ac:dyDescent="0.3">
      <c r="A487" s="87" t="s">
        <v>1143</v>
      </c>
      <c r="B487" s="86" t="s">
        <v>1144</v>
      </c>
      <c r="C487" s="86" t="s">
        <v>1160</v>
      </c>
      <c r="D487" s="86" t="s">
        <v>27</v>
      </c>
      <c r="E487" s="86" t="s">
        <v>22</v>
      </c>
      <c r="F487" s="86" t="s">
        <v>6204</v>
      </c>
      <c r="G487" s="88">
        <f t="shared" si="5"/>
        <v>100</v>
      </c>
    </row>
    <row r="488" spans="1:7" x14ac:dyDescent="0.3">
      <c r="A488" s="87" t="s">
        <v>1146</v>
      </c>
      <c r="B488" s="86" t="s">
        <v>1147</v>
      </c>
      <c r="C488" s="86" t="s">
        <v>1160</v>
      </c>
      <c r="D488" s="86" t="s">
        <v>27</v>
      </c>
      <c r="E488" s="86" t="s">
        <v>22</v>
      </c>
      <c r="F488" s="86" t="s">
        <v>6204</v>
      </c>
      <c r="G488" s="88">
        <f t="shared" si="5"/>
        <v>100</v>
      </c>
    </row>
    <row r="489" spans="1:7" x14ac:dyDescent="0.3">
      <c r="A489" s="87" t="s">
        <v>1148</v>
      </c>
      <c r="B489" s="86" t="s">
        <v>1149</v>
      </c>
      <c r="C489" s="86" t="s">
        <v>1160</v>
      </c>
      <c r="D489" s="86" t="s">
        <v>27</v>
      </c>
      <c r="E489" s="86" t="s">
        <v>20</v>
      </c>
      <c r="F489" s="86" t="s">
        <v>6204</v>
      </c>
      <c r="G489" s="88">
        <f t="shared" si="5"/>
        <v>100</v>
      </c>
    </row>
    <row r="490" spans="1:7" x14ac:dyDescent="0.3">
      <c r="A490" s="87" t="s">
        <v>1151</v>
      </c>
      <c r="B490" s="86" t="s">
        <v>1152</v>
      </c>
      <c r="C490" s="86" t="s">
        <v>1160</v>
      </c>
      <c r="D490" s="86" t="s">
        <v>27</v>
      </c>
      <c r="E490" s="86" t="s">
        <v>22</v>
      </c>
      <c r="F490" s="86" t="s">
        <v>6204</v>
      </c>
      <c r="G490" s="88">
        <f t="shared" si="5"/>
        <v>100</v>
      </c>
    </row>
    <row r="491" spans="1:7" x14ac:dyDescent="0.3">
      <c r="A491" s="87" t="s">
        <v>1153</v>
      </c>
      <c r="B491" s="86" t="s">
        <v>1154</v>
      </c>
      <c r="C491" s="86" t="s">
        <v>1160</v>
      </c>
      <c r="D491" s="86" t="s">
        <v>27</v>
      </c>
      <c r="E491" s="86" t="s">
        <v>22</v>
      </c>
      <c r="F491" s="86" t="s">
        <v>6204</v>
      </c>
      <c r="G491" s="88">
        <f t="shared" si="5"/>
        <v>100</v>
      </c>
    </row>
    <row r="492" spans="1:7" x14ac:dyDescent="0.3">
      <c r="A492" s="236" t="s">
        <v>1155</v>
      </c>
      <c r="B492" s="89" t="s">
        <v>1156</v>
      </c>
      <c r="C492" s="89" t="s">
        <v>1160</v>
      </c>
      <c r="D492" s="89" t="s">
        <v>27</v>
      </c>
      <c r="E492" s="89" t="s">
        <v>85</v>
      </c>
      <c r="F492" s="89" t="s">
        <v>6204</v>
      </c>
      <c r="G492" s="88">
        <f t="shared" si="5"/>
        <v>100</v>
      </c>
    </row>
    <row r="493" spans="1:7" x14ac:dyDescent="0.3">
      <c r="A493" s="108" t="s">
        <v>502</v>
      </c>
      <c r="G493" s="88" t="str">
        <f t="shared" si="5"/>
        <v/>
      </c>
    </row>
    <row r="500" spans="1:9" x14ac:dyDescent="0.3">
      <c r="A500" s="176"/>
      <c r="B500" s="176"/>
      <c r="C500" s="176"/>
      <c r="D500" s="176"/>
      <c r="E500" s="176"/>
      <c r="F500" s="176"/>
      <c r="G500" s="176"/>
      <c r="H500" s="176"/>
      <c r="I500" s="176"/>
    </row>
    <row r="501" spans="1:9" x14ac:dyDescent="0.3">
      <c r="A501" s="176"/>
      <c r="B501" s="176"/>
      <c r="C501" s="176"/>
      <c r="D501" s="176"/>
      <c r="E501" s="176"/>
      <c r="F501" s="176"/>
      <c r="G501" s="176"/>
      <c r="H501" s="176"/>
      <c r="I501" s="176"/>
    </row>
    <row r="502" spans="1:9" x14ac:dyDescent="0.3">
      <c r="A502" s="176"/>
      <c r="B502" s="176"/>
      <c r="C502" s="176"/>
      <c r="D502" s="176"/>
      <c r="E502" s="176"/>
      <c r="F502" s="176"/>
      <c r="G502" s="176"/>
      <c r="H502" s="176"/>
      <c r="I502" s="176"/>
    </row>
    <row r="503" spans="1:9" x14ac:dyDescent="0.3">
      <c r="A503" s="176"/>
      <c r="B503" s="176"/>
      <c r="C503" s="176"/>
      <c r="D503" s="176"/>
      <c r="E503" s="176"/>
      <c r="F503" s="176"/>
      <c r="G503" s="176"/>
      <c r="H503" s="176"/>
      <c r="I503" s="176"/>
    </row>
    <row r="504" spans="1:9" x14ac:dyDescent="0.3">
      <c r="A504" s="176"/>
      <c r="B504" s="176"/>
      <c r="C504" s="176"/>
      <c r="D504" s="176"/>
      <c r="E504" s="176"/>
      <c r="F504" s="176"/>
      <c r="G504" s="176"/>
      <c r="H504" s="176"/>
      <c r="I504" s="176"/>
    </row>
    <row r="505" spans="1:9" x14ac:dyDescent="0.3">
      <c r="A505" s="237" t="s">
        <v>502</v>
      </c>
      <c r="B505" s="176"/>
      <c r="C505" s="176"/>
      <c r="D505" s="176"/>
      <c r="E505" s="176"/>
      <c r="F505" s="176"/>
      <c r="G505" s="176"/>
      <c r="H505" s="176"/>
      <c r="I505" s="176"/>
    </row>
    <row r="506" spans="1:9" x14ac:dyDescent="0.3">
      <c r="A506" s="237" t="s">
        <v>502</v>
      </c>
      <c r="B506" s="176"/>
      <c r="C506" s="176"/>
      <c r="D506" s="176"/>
      <c r="E506" s="176"/>
      <c r="F506" s="176"/>
      <c r="G506" s="176"/>
      <c r="H506" s="176"/>
      <c r="I506" s="176"/>
    </row>
    <row r="507" spans="1:9" x14ac:dyDescent="0.3">
      <c r="A507" s="237" t="s">
        <v>502</v>
      </c>
      <c r="B507" s="176"/>
      <c r="C507" s="176"/>
      <c r="D507" s="176"/>
      <c r="E507" s="176"/>
      <c r="F507" s="176"/>
      <c r="G507" s="176"/>
      <c r="H507" s="176"/>
      <c r="I507" s="176"/>
    </row>
    <row r="508" spans="1:9" x14ac:dyDescent="0.3">
      <c r="A508" s="237" t="s">
        <v>502</v>
      </c>
      <c r="B508" s="176"/>
      <c r="C508" s="176"/>
      <c r="D508" s="176"/>
      <c r="E508" s="176"/>
      <c r="F508" s="176"/>
      <c r="G508" s="176"/>
      <c r="H508" s="176"/>
      <c r="I508" s="176"/>
    </row>
    <row r="509" spans="1:9" x14ac:dyDescent="0.3">
      <c r="A509" s="237" t="s">
        <v>502</v>
      </c>
      <c r="B509" s="176"/>
      <c r="C509" s="176"/>
      <c r="D509" s="176"/>
      <c r="E509" s="176"/>
      <c r="F509" s="176"/>
      <c r="G509" s="176"/>
      <c r="H509" s="176"/>
      <c r="I509" s="176"/>
    </row>
    <row r="510" spans="1:9" x14ac:dyDescent="0.3">
      <c r="A510" s="338" t="s">
        <v>6207</v>
      </c>
      <c r="B510" s="338"/>
      <c r="C510" s="338"/>
      <c r="D510" s="338"/>
      <c r="E510" s="338"/>
      <c r="F510" s="338"/>
      <c r="G510" s="338"/>
      <c r="H510" s="338"/>
      <c r="I510" s="338"/>
    </row>
    <row r="511" spans="1:9" ht="24.6" x14ac:dyDescent="0.3">
      <c r="A511" s="128" t="s">
        <v>1173</v>
      </c>
      <c r="B511" s="128" t="s">
        <v>280</v>
      </c>
      <c r="C511" s="128" t="s">
        <v>1174</v>
      </c>
      <c r="D511" s="128" t="s">
        <v>143</v>
      </c>
      <c r="E511" s="128" t="s">
        <v>144</v>
      </c>
      <c r="F511" s="128" t="s">
        <v>87</v>
      </c>
      <c r="G511" s="128" t="s">
        <v>1175</v>
      </c>
      <c r="H511" s="128" t="s">
        <v>261</v>
      </c>
      <c r="I511" s="128" t="s">
        <v>145</v>
      </c>
    </row>
    <row r="512" spans="1:9" x14ac:dyDescent="0.3">
      <c r="A512" s="235" t="s">
        <v>1176</v>
      </c>
      <c r="B512" s="235" t="s">
        <v>1164</v>
      </c>
      <c r="C512" s="235" t="s">
        <v>1177</v>
      </c>
      <c r="D512" s="85" t="s">
        <v>150</v>
      </c>
      <c r="E512" s="85" t="s">
        <v>150</v>
      </c>
      <c r="F512" s="85" t="s">
        <v>27</v>
      </c>
      <c r="G512" s="85" t="s">
        <v>85</v>
      </c>
      <c r="H512" s="238">
        <f t="shared" ref="H512:H575" si="6">IF($A512="","",IF($F512=INDEX(Cat_ZAP,1),INDEX(Pts_ZAP,1),IF($G512="","",_xlfn.XLOOKUP($G512,Cat_Marg,Pts_Marg,""))))</f>
        <v>100</v>
      </c>
      <c r="I512" s="85" t="s">
        <v>6205</v>
      </c>
    </row>
    <row r="513" spans="1:9" x14ac:dyDescent="0.3">
      <c r="A513" s="87" t="s">
        <v>1178</v>
      </c>
      <c r="B513" s="87" t="s">
        <v>1164</v>
      </c>
      <c r="C513" s="87" t="s">
        <v>1179</v>
      </c>
      <c r="D513" s="86" t="s">
        <v>150</v>
      </c>
      <c r="E513" s="86" t="s">
        <v>150</v>
      </c>
      <c r="F513" s="86" t="s">
        <v>27</v>
      </c>
      <c r="G513" s="86" t="s">
        <v>22</v>
      </c>
      <c r="H513" s="239">
        <f t="shared" si="6"/>
        <v>100</v>
      </c>
      <c r="I513" s="86" t="s">
        <v>6205</v>
      </c>
    </row>
    <row r="514" spans="1:9" x14ac:dyDescent="0.3">
      <c r="A514" s="87" t="s">
        <v>1180</v>
      </c>
      <c r="B514" s="87" t="s">
        <v>1164</v>
      </c>
      <c r="C514" s="87" t="s">
        <v>1181</v>
      </c>
      <c r="D514" s="86" t="s">
        <v>150</v>
      </c>
      <c r="E514" s="86" t="s">
        <v>150</v>
      </c>
      <c r="F514" s="86" t="s">
        <v>27</v>
      </c>
      <c r="G514" s="86" t="s">
        <v>20</v>
      </c>
      <c r="H514" s="239">
        <f t="shared" si="6"/>
        <v>100</v>
      </c>
      <c r="I514" s="86" t="s">
        <v>6205</v>
      </c>
    </row>
    <row r="515" spans="1:9" x14ac:dyDescent="0.3">
      <c r="A515" s="87" t="s">
        <v>1182</v>
      </c>
      <c r="B515" s="87" t="s">
        <v>1164</v>
      </c>
      <c r="C515" s="87" t="s">
        <v>1183</v>
      </c>
      <c r="D515" s="86" t="s">
        <v>150</v>
      </c>
      <c r="E515" s="86" t="s">
        <v>150</v>
      </c>
      <c r="F515" s="86" t="s">
        <v>27</v>
      </c>
      <c r="G515" s="86" t="s">
        <v>22</v>
      </c>
      <c r="H515" s="239">
        <f t="shared" si="6"/>
        <v>100</v>
      </c>
      <c r="I515" s="86" t="s">
        <v>6205</v>
      </c>
    </row>
    <row r="516" spans="1:9" x14ac:dyDescent="0.3">
      <c r="A516" s="87" t="s">
        <v>1184</v>
      </c>
      <c r="B516" s="87" t="s">
        <v>1164</v>
      </c>
      <c r="C516" s="87" t="s">
        <v>1185</v>
      </c>
      <c r="D516" s="86" t="s">
        <v>150</v>
      </c>
      <c r="E516" s="86" t="s">
        <v>150</v>
      </c>
      <c r="F516" s="86" t="s">
        <v>27</v>
      </c>
      <c r="G516" s="86" t="s">
        <v>85</v>
      </c>
      <c r="H516" s="239">
        <f t="shared" si="6"/>
        <v>100</v>
      </c>
      <c r="I516" s="86" t="s">
        <v>6205</v>
      </c>
    </row>
    <row r="517" spans="1:9" x14ac:dyDescent="0.3">
      <c r="A517" s="87" t="s">
        <v>1186</v>
      </c>
      <c r="B517" s="87" t="s">
        <v>1164</v>
      </c>
      <c r="C517" s="87" t="s">
        <v>1187</v>
      </c>
      <c r="D517" s="86" t="s">
        <v>150</v>
      </c>
      <c r="E517" s="86" t="s">
        <v>150</v>
      </c>
      <c r="F517" s="86" t="s">
        <v>27</v>
      </c>
      <c r="G517" s="86" t="s">
        <v>85</v>
      </c>
      <c r="H517" s="239">
        <f t="shared" si="6"/>
        <v>100</v>
      </c>
      <c r="I517" s="86" t="s">
        <v>6205</v>
      </c>
    </row>
    <row r="518" spans="1:9" x14ac:dyDescent="0.3">
      <c r="A518" s="87" t="s">
        <v>1188</v>
      </c>
      <c r="B518" s="87" t="s">
        <v>1164</v>
      </c>
      <c r="C518" s="87" t="s">
        <v>1189</v>
      </c>
      <c r="D518" s="86" t="s">
        <v>150</v>
      </c>
      <c r="E518" s="86" t="s">
        <v>150</v>
      </c>
      <c r="F518" s="86" t="s">
        <v>27</v>
      </c>
      <c r="G518" s="86" t="s">
        <v>85</v>
      </c>
      <c r="H518" s="239">
        <f t="shared" si="6"/>
        <v>100</v>
      </c>
      <c r="I518" s="86" t="s">
        <v>6205</v>
      </c>
    </row>
    <row r="519" spans="1:9" x14ac:dyDescent="0.3">
      <c r="A519" s="87" t="s">
        <v>1190</v>
      </c>
      <c r="B519" s="87" t="s">
        <v>1164</v>
      </c>
      <c r="C519" s="87" t="s">
        <v>1191</v>
      </c>
      <c r="D519" s="86" t="s">
        <v>150</v>
      </c>
      <c r="E519" s="86" t="s">
        <v>150</v>
      </c>
      <c r="F519" s="86" t="s">
        <v>27</v>
      </c>
      <c r="G519" s="86" t="s">
        <v>22</v>
      </c>
      <c r="H519" s="239">
        <f t="shared" si="6"/>
        <v>100</v>
      </c>
      <c r="I519" s="86" t="s">
        <v>6205</v>
      </c>
    </row>
    <row r="520" spans="1:9" x14ac:dyDescent="0.3">
      <c r="A520" s="87" t="s">
        <v>1192</v>
      </c>
      <c r="B520" s="87" t="s">
        <v>1193</v>
      </c>
      <c r="C520" s="87" t="s">
        <v>1194</v>
      </c>
      <c r="D520" s="86" t="s">
        <v>150</v>
      </c>
      <c r="E520" s="86" t="s">
        <v>5134</v>
      </c>
      <c r="F520" s="86" t="s">
        <v>27</v>
      </c>
      <c r="G520" s="86" t="s">
        <v>85</v>
      </c>
      <c r="H520" s="239">
        <f t="shared" si="6"/>
        <v>100</v>
      </c>
      <c r="I520" s="86" t="s">
        <v>6205</v>
      </c>
    </row>
    <row r="521" spans="1:9" x14ac:dyDescent="0.3">
      <c r="A521" s="87" t="s">
        <v>1195</v>
      </c>
      <c r="B521" s="87" t="s">
        <v>1193</v>
      </c>
      <c r="C521" s="87" t="s">
        <v>1196</v>
      </c>
      <c r="D521" s="86" t="s">
        <v>150</v>
      </c>
      <c r="E521" s="86" t="s">
        <v>5134</v>
      </c>
      <c r="F521" s="86" t="s">
        <v>27</v>
      </c>
      <c r="G521" s="86" t="s">
        <v>85</v>
      </c>
      <c r="H521" s="239">
        <f t="shared" si="6"/>
        <v>100</v>
      </c>
      <c r="I521" s="86" t="s">
        <v>6205</v>
      </c>
    </row>
    <row r="522" spans="1:9" x14ac:dyDescent="0.3">
      <c r="A522" s="87" t="s">
        <v>1197</v>
      </c>
      <c r="B522" s="87" t="s">
        <v>1193</v>
      </c>
      <c r="C522" s="87" t="s">
        <v>1198</v>
      </c>
      <c r="D522" s="86" t="s">
        <v>150</v>
      </c>
      <c r="E522" s="86" t="s">
        <v>5134</v>
      </c>
      <c r="F522" s="86" t="s">
        <v>27</v>
      </c>
      <c r="G522" s="86" t="s">
        <v>22</v>
      </c>
      <c r="H522" s="239">
        <f t="shared" si="6"/>
        <v>100</v>
      </c>
      <c r="I522" s="86" t="s">
        <v>6205</v>
      </c>
    </row>
    <row r="523" spans="1:9" x14ac:dyDescent="0.3">
      <c r="A523" s="87" t="s">
        <v>1199</v>
      </c>
      <c r="B523" s="87" t="s">
        <v>1193</v>
      </c>
      <c r="C523" s="87" t="s">
        <v>1200</v>
      </c>
      <c r="D523" s="86" t="s">
        <v>150</v>
      </c>
      <c r="E523" s="86" t="s">
        <v>5134</v>
      </c>
      <c r="F523" s="86" t="s">
        <v>27</v>
      </c>
      <c r="G523" s="86" t="s">
        <v>85</v>
      </c>
      <c r="H523" s="239">
        <f t="shared" si="6"/>
        <v>100</v>
      </c>
      <c r="I523" s="86" t="s">
        <v>6205</v>
      </c>
    </row>
    <row r="524" spans="1:9" x14ac:dyDescent="0.3">
      <c r="A524" s="87" t="s">
        <v>1201</v>
      </c>
      <c r="B524" s="87" t="s">
        <v>1193</v>
      </c>
      <c r="C524" s="87" t="s">
        <v>1202</v>
      </c>
      <c r="D524" s="86" t="s">
        <v>150</v>
      </c>
      <c r="E524" s="86" t="s">
        <v>5134</v>
      </c>
      <c r="F524" s="86" t="s">
        <v>27</v>
      </c>
      <c r="G524" s="86" t="s">
        <v>85</v>
      </c>
      <c r="H524" s="239">
        <f t="shared" si="6"/>
        <v>100</v>
      </c>
      <c r="I524" s="86" t="s">
        <v>6205</v>
      </c>
    </row>
    <row r="525" spans="1:9" x14ac:dyDescent="0.3">
      <c r="A525" s="87" t="s">
        <v>1203</v>
      </c>
      <c r="B525" s="87" t="s">
        <v>1204</v>
      </c>
      <c r="C525" s="87" t="s">
        <v>1205</v>
      </c>
      <c r="D525" s="86" t="s">
        <v>150</v>
      </c>
      <c r="E525" s="86" t="s">
        <v>5135</v>
      </c>
      <c r="F525" s="86" t="s">
        <v>27</v>
      </c>
      <c r="G525" s="86" t="s">
        <v>85</v>
      </c>
      <c r="H525" s="239">
        <f t="shared" si="6"/>
        <v>100</v>
      </c>
      <c r="I525" s="86" t="s">
        <v>6205</v>
      </c>
    </row>
    <row r="526" spans="1:9" x14ac:dyDescent="0.3">
      <c r="A526" s="87" t="s">
        <v>1206</v>
      </c>
      <c r="B526" s="87" t="s">
        <v>1204</v>
      </c>
      <c r="C526" s="87" t="s">
        <v>1207</v>
      </c>
      <c r="D526" s="86" t="s">
        <v>150</v>
      </c>
      <c r="E526" s="86" t="s">
        <v>5135</v>
      </c>
      <c r="F526" s="86" t="s">
        <v>27</v>
      </c>
      <c r="G526" s="86" t="s">
        <v>22</v>
      </c>
      <c r="H526" s="239">
        <f t="shared" si="6"/>
        <v>100</v>
      </c>
      <c r="I526" s="86" t="s">
        <v>6205</v>
      </c>
    </row>
    <row r="527" spans="1:9" x14ac:dyDescent="0.3">
      <c r="A527" s="87" t="s">
        <v>1208</v>
      </c>
      <c r="B527" s="87" t="s">
        <v>1204</v>
      </c>
      <c r="C527" s="87" t="s">
        <v>1209</v>
      </c>
      <c r="D527" s="86" t="s">
        <v>150</v>
      </c>
      <c r="E527" s="86" t="s">
        <v>5135</v>
      </c>
      <c r="F527" s="86" t="s">
        <v>27</v>
      </c>
      <c r="G527" s="86" t="s">
        <v>22</v>
      </c>
      <c r="H527" s="239">
        <f t="shared" si="6"/>
        <v>100</v>
      </c>
      <c r="I527" s="86" t="s">
        <v>6205</v>
      </c>
    </row>
    <row r="528" spans="1:9" x14ac:dyDescent="0.3">
      <c r="A528" s="87" t="s">
        <v>1210</v>
      </c>
      <c r="B528" s="87" t="s">
        <v>1204</v>
      </c>
      <c r="C528" s="87" t="s">
        <v>1211</v>
      </c>
      <c r="D528" s="86" t="s">
        <v>150</v>
      </c>
      <c r="E528" s="86" t="s">
        <v>5135</v>
      </c>
      <c r="F528" s="86" t="s">
        <v>27</v>
      </c>
      <c r="G528" s="86"/>
      <c r="H528" s="239">
        <f t="shared" si="6"/>
        <v>100</v>
      </c>
      <c r="I528" s="86" t="s">
        <v>6205</v>
      </c>
    </row>
    <row r="529" spans="1:9" x14ac:dyDescent="0.3">
      <c r="A529" s="87" t="s">
        <v>1212</v>
      </c>
      <c r="B529" s="87" t="s">
        <v>1204</v>
      </c>
      <c r="C529" s="87" t="s">
        <v>1213</v>
      </c>
      <c r="D529" s="86" t="s">
        <v>150</v>
      </c>
      <c r="E529" s="86" t="s">
        <v>5135</v>
      </c>
      <c r="F529" s="86" t="s">
        <v>27</v>
      </c>
      <c r="G529" s="86" t="s">
        <v>22</v>
      </c>
      <c r="H529" s="239">
        <f t="shared" si="6"/>
        <v>100</v>
      </c>
      <c r="I529" s="86" t="s">
        <v>6205</v>
      </c>
    </row>
    <row r="530" spans="1:9" x14ac:dyDescent="0.3">
      <c r="A530" s="87" t="s">
        <v>1214</v>
      </c>
      <c r="B530" s="87" t="s">
        <v>1215</v>
      </c>
      <c r="C530" s="87" t="s">
        <v>1216</v>
      </c>
      <c r="D530" s="86" t="s">
        <v>150</v>
      </c>
      <c r="E530" s="86" t="s">
        <v>5136</v>
      </c>
      <c r="F530" s="86" t="s">
        <v>27</v>
      </c>
      <c r="G530" s="86" t="s">
        <v>22</v>
      </c>
      <c r="H530" s="239">
        <f t="shared" si="6"/>
        <v>100</v>
      </c>
      <c r="I530" s="86" t="s">
        <v>6205</v>
      </c>
    </row>
    <row r="531" spans="1:9" x14ac:dyDescent="0.3">
      <c r="A531" s="87" t="s">
        <v>1217</v>
      </c>
      <c r="B531" s="87" t="s">
        <v>1215</v>
      </c>
      <c r="C531" s="87" t="s">
        <v>1218</v>
      </c>
      <c r="D531" s="86" t="s">
        <v>150</v>
      </c>
      <c r="E531" s="86" t="s">
        <v>5136</v>
      </c>
      <c r="F531" s="86" t="s">
        <v>27</v>
      </c>
      <c r="G531" s="86" t="s">
        <v>22</v>
      </c>
      <c r="H531" s="239">
        <f t="shared" si="6"/>
        <v>100</v>
      </c>
      <c r="I531" s="86" t="s">
        <v>6205</v>
      </c>
    </row>
    <row r="532" spans="1:9" x14ac:dyDescent="0.3">
      <c r="A532" s="87" t="s">
        <v>1219</v>
      </c>
      <c r="B532" s="87" t="s">
        <v>1215</v>
      </c>
      <c r="C532" s="87" t="s">
        <v>1220</v>
      </c>
      <c r="D532" s="86" t="s">
        <v>150</v>
      </c>
      <c r="E532" s="86" t="s">
        <v>5136</v>
      </c>
      <c r="F532" s="86" t="s">
        <v>27</v>
      </c>
      <c r="G532" s="86"/>
      <c r="H532" s="239">
        <f t="shared" si="6"/>
        <v>100</v>
      </c>
      <c r="I532" s="86" t="s">
        <v>6205</v>
      </c>
    </row>
    <row r="533" spans="1:9" x14ac:dyDescent="0.3">
      <c r="A533" s="87" t="s">
        <v>1221</v>
      </c>
      <c r="B533" s="87" t="s">
        <v>1215</v>
      </c>
      <c r="C533" s="87" t="s">
        <v>1222</v>
      </c>
      <c r="D533" s="86" t="s">
        <v>150</v>
      </c>
      <c r="E533" s="86" t="s">
        <v>5136</v>
      </c>
      <c r="F533" s="86" t="s">
        <v>27</v>
      </c>
      <c r="G533" s="86" t="s">
        <v>85</v>
      </c>
      <c r="H533" s="239">
        <f t="shared" si="6"/>
        <v>100</v>
      </c>
      <c r="I533" s="86" t="s">
        <v>6205</v>
      </c>
    </row>
    <row r="534" spans="1:9" x14ac:dyDescent="0.3">
      <c r="A534" s="87" t="s">
        <v>1223</v>
      </c>
      <c r="B534" s="87" t="s">
        <v>1215</v>
      </c>
      <c r="C534" s="87" t="s">
        <v>1224</v>
      </c>
      <c r="D534" s="86" t="s">
        <v>150</v>
      </c>
      <c r="E534" s="86" t="s">
        <v>5136</v>
      </c>
      <c r="F534" s="86" t="s">
        <v>27</v>
      </c>
      <c r="G534" s="86" t="s">
        <v>85</v>
      </c>
      <c r="H534" s="239">
        <f t="shared" si="6"/>
        <v>100</v>
      </c>
      <c r="I534" s="86" t="s">
        <v>6205</v>
      </c>
    </row>
    <row r="535" spans="1:9" x14ac:dyDescent="0.3">
      <c r="A535" s="87" t="s">
        <v>1225</v>
      </c>
      <c r="B535" s="87" t="s">
        <v>1215</v>
      </c>
      <c r="C535" s="87" t="s">
        <v>1226</v>
      </c>
      <c r="D535" s="86" t="s">
        <v>150</v>
      </c>
      <c r="E535" s="86" t="s">
        <v>5136</v>
      </c>
      <c r="F535" s="86" t="s">
        <v>27</v>
      </c>
      <c r="G535" s="86" t="s">
        <v>85</v>
      </c>
      <c r="H535" s="239">
        <f t="shared" si="6"/>
        <v>100</v>
      </c>
      <c r="I535" s="86" t="s">
        <v>6205</v>
      </c>
    </row>
    <row r="536" spans="1:9" x14ac:dyDescent="0.3">
      <c r="A536" s="87" t="s">
        <v>1227</v>
      </c>
      <c r="B536" s="87" t="s">
        <v>1228</v>
      </c>
      <c r="C536" s="87" t="s">
        <v>1229</v>
      </c>
      <c r="D536" s="86" t="s">
        <v>150</v>
      </c>
      <c r="E536" s="86" t="s">
        <v>5137</v>
      </c>
      <c r="F536" s="86" t="s">
        <v>27</v>
      </c>
      <c r="G536" s="86" t="s">
        <v>22</v>
      </c>
      <c r="H536" s="239">
        <f t="shared" si="6"/>
        <v>100</v>
      </c>
      <c r="I536" s="86" t="s">
        <v>6205</v>
      </c>
    </row>
    <row r="537" spans="1:9" x14ac:dyDescent="0.3">
      <c r="A537" s="87" t="s">
        <v>1230</v>
      </c>
      <c r="B537" s="87" t="s">
        <v>1228</v>
      </c>
      <c r="C537" s="87" t="s">
        <v>1231</v>
      </c>
      <c r="D537" s="86" t="s">
        <v>150</v>
      </c>
      <c r="E537" s="86" t="s">
        <v>5137</v>
      </c>
      <c r="F537" s="86" t="s">
        <v>27</v>
      </c>
      <c r="G537" s="86" t="s">
        <v>85</v>
      </c>
      <c r="H537" s="239">
        <f t="shared" si="6"/>
        <v>100</v>
      </c>
      <c r="I537" s="86" t="s">
        <v>6205</v>
      </c>
    </row>
    <row r="538" spans="1:9" x14ac:dyDescent="0.3">
      <c r="A538" s="87" t="s">
        <v>1232</v>
      </c>
      <c r="B538" s="87" t="s">
        <v>1228</v>
      </c>
      <c r="C538" s="87" t="s">
        <v>1233</v>
      </c>
      <c r="D538" s="86" t="s">
        <v>150</v>
      </c>
      <c r="E538" s="86" t="s">
        <v>5137</v>
      </c>
      <c r="F538" s="86" t="s">
        <v>27</v>
      </c>
      <c r="G538" s="86" t="s">
        <v>22</v>
      </c>
      <c r="H538" s="239">
        <f t="shared" si="6"/>
        <v>100</v>
      </c>
      <c r="I538" s="86" t="s">
        <v>6205</v>
      </c>
    </row>
    <row r="539" spans="1:9" x14ac:dyDescent="0.3">
      <c r="A539" s="87" t="s">
        <v>1234</v>
      </c>
      <c r="B539" s="87" t="s">
        <v>1228</v>
      </c>
      <c r="C539" s="87" t="s">
        <v>1235</v>
      </c>
      <c r="D539" s="86" t="s">
        <v>150</v>
      </c>
      <c r="E539" s="86" t="s">
        <v>5137</v>
      </c>
      <c r="F539" s="86" t="s">
        <v>27</v>
      </c>
      <c r="G539" s="86" t="s">
        <v>85</v>
      </c>
      <c r="H539" s="239">
        <f t="shared" si="6"/>
        <v>100</v>
      </c>
      <c r="I539" s="86" t="s">
        <v>6205</v>
      </c>
    </row>
    <row r="540" spans="1:9" x14ac:dyDescent="0.3">
      <c r="A540" s="87" t="s">
        <v>1236</v>
      </c>
      <c r="B540" s="87" t="s">
        <v>1228</v>
      </c>
      <c r="C540" s="87" t="s">
        <v>1237</v>
      </c>
      <c r="D540" s="86" t="s">
        <v>150</v>
      </c>
      <c r="E540" s="86" t="s">
        <v>5137</v>
      </c>
      <c r="F540" s="86" t="s">
        <v>27</v>
      </c>
      <c r="G540" s="86" t="s">
        <v>85</v>
      </c>
      <c r="H540" s="239">
        <f t="shared" si="6"/>
        <v>100</v>
      </c>
      <c r="I540" s="86" t="s">
        <v>6205</v>
      </c>
    </row>
    <row r="541" spans="1:9" x14ac:dyDescent="0.3">
      <c r="A541" s="87" t="s">
        <v>1238</v>
      </c>
      <c r="B541" s="87" t="s">
        <v>1239</v>
      </c>
      <c r="C541" s="87" t="s">
        <v>1240</v>
      </c>
      <c r="D541" s="86" t="s">
        <v>150</v>
      </c>
      <c r="E541" s="86" t="s">
        <v>5138</v>
      </c>
      <c r="F541" s="86" t="s">
        <v>27</v>
      </c>
      <c r="G541" s="86" t="s">
        <v>22</v>
      </c>
      <c r="H541" s="239">
        <f t="shared" si="6"/>
        <v>100</v>
      </c>
      <c r="I541" s="86" t="s">
        <v>6205</v>
      </c>
    </row>
    <row r="542" spans="1:9" x14ac:dyDescent="0.3">
      <c r="A542" s="87" t="s">
        <v>1241</v>
      </c>
      <c r="B542" s="87" t="s">
        <v>1239</v>
      </c>
      <c r="C542" s="87" t="s">
        <v>1242</v>
      </c>
      <c r="D542" s="86" t="s">
        <v>150</v>
      </c>
      <c r="E542" s="86" t="s">
        <v>5138</v>
      </c>
      <c r="F542" s="86" t="s">
        <v>27</v>
      </c>
      <c r="G542" s="86" t="s">
        <v>85</v>
      </c>
      <c r="H542" s="239">
        <f t="shared" si="6"/>
        <v>100</v>
      </c>
      <c r="I542" s="86" t="s">
        <v>6205</v>
      </c>
    </row>
    <row r="543" spans="1:9" x14ac:dyDescent="0.3">
      <c r="A543" s="87" t="s">
        <v>1243</v>
      </c>
      <c r="B543" s="87" t="s">
        <v>1239</v>
      </c>
      <c r="C543" s="87" t="s">
        <v>1244</v>
      </c>
      <c r="D543" s="86" t="s">
        <v>150</v>
      </c>
      <c r="E543" s="86" t="s">
        <v>5138</v>
      </c>
      <c r="F543" s="86" t="s">
        <v>27</v>
      </c>
      <c r="G543" s="86" t="s">
        <v>22</v>
      </c>
      <c r="H543" s="239">
        <f t="shared" si="6"/>
        <v>100</v>
      </c>
      <c r="I543" s="86" t="s">
        <v>6205</v>
      </c>
    </row>
    <row r="544" spans="1:9" x14ac:dyDescent="0.3">
      <c r="A544" s="87" t="s">
        <v>1245</v>
      </c>
      <c r="B544" s="87" t="s">
        <v>1239</v>
      </c>
      <c r="C544" s="87" t="s">
        <v>1246</v>
      </c>
      <c r="D544" s="86" t="s">
        <v>150</v>
      </c>
      <c r="E544" s="86" t="s">
        <v>5138</v>
      </c>
      <c r="F544" s="86" t="s">
        <v>27</v>
      </c>
      <c r="G544" s="86" t="s">
        <v>85</v>
      </c>
      <c r="H544" s="239">
        <f t="shared" si="6"/>
        <v>100</v>
      </c>
      <c r="I544" s="86" t="s">
        <v>6205</v>
      </c>
    </row>
    <row r="545" spans="1:9" x14ac:dyDescent="0.3">
      <c r="A545" s="87" t="s">
        <v>1247</v>
      </c>
      <c r="B545" s="87" t="s">
        <v>1239</v>
      </c>
      <c r="C545" s="87" t="s">
        <v>1248</v>
      </c>
      <c r="D545" s="86" t="s">
        <v>150</v>
      </c>
      <c r="E545" s="86" t="s">
        <v>5138</v>
      </c>
      <c r="F545" s="86" t="s">
        <v>27</v>
      </c>
      <c r="G545" s="86"/>
      <c r="H545" s="239">
        <f t="shared" si="6"/>
        <v>100</v>
      </c>
      <c r="I545" s="86" t="s">
        <v>6205</v>
      </c>
    </row>
    <row r="546" spans="1:9" x14ac:dyDescent="0.3">
      <c r="A546" s="87" t="s">
        <v>1249</v>
      </c>
      <c r="B546" s="87" t="s">
        <v>1239</v>
      </c>
      <c r="C546" s="87" t="s">
        <v>1250</v>
      </c>
      <c r="D546" s="86" t="s">
        <v>150</v>
      </c>
      <c r="E546" s="86" t="s">
        <v>5138</v>
      </c>
      <c r="F546" s="86" t="s">
        <v>27</v>
      </c>
      <c r="G546" s="86"/>
      <c r="H546" s="239">
        <f t="shared" si="6"/>
        <v>100</v>
      </c>
      <c r="I546" s="86" t="s">
        <v>6205</v>
      </c>
    </row>
    <row r="547" spans="1:9" x14ac:dyDescent="0.3">
      <c r="A547" s="87" t="s">
        <v>1251</v>
      </c>
      <c r="B547" s="87" t="s">
        <v>1252</v>
      </c>
      <c r="C547" s="87" t="s">
        <v>1253</v>
      </c>
      <c r="D547" s="86" t="s">
        <v>150</v>
      </c>
      <c r="E547" s="86" t="s">
        <v>5139</v>
      </c>
      <c r="F547" s="86" t="s">
        <v>27</v>
      </c>
      <c r="G547" s="86" t="s">
        <v>85</v>
      </c>
      <c r="H547" s="239">
        <f t="shared" si="6"/>
        <v>100</v>
      </c>
      <c r="I547" s="86" t="s">
        <v>6205</v>
      </c>
    </row>
    <row r="548" spans="1:9" x14ac:dyDescent="0.3">
      <c r="A548" s="87" t="s">
        <v>1254</v>
      </c>
      <c r="B548" s="87" t="s">
        <v>1252</v>
      </c>
      <c r="C548" s="87" t="s">
        <v>1255</v>
      </c>
      <c r="D548" s="86" t="s">
        <v>150</v>
      </c>
      <c r="E548" s="86" t="s">
        <v>5139</v>
      </c>
      <c r="F548" s="86" t="s">
        <v>27</v>
      </c>
      <c r="G548" s="86" t="s">
        <v>85</v>
      </c>
      <c r="H548" s="239">
        <f t="shared" si="6"/>
        <v>100</v>
      </c>
      <c r="I548" s="86" t="s">
        <v>6205</v>
      </c>
    </row>
    <row r="549" spans="1:9" x14ac:dyDescent="0.3">
      <c r="A549" s="87" t="s">
        <v>1256</v>
      </c>
      <c r="B549" s="87" t="s">
        <v>1252</v>
      </c>
      <c r="C549" s="87" t="s">
        <v>1257</v>
      </c>
      <c r="D549" s="86" t="s">
        <v>150</v>
      </c>
      <c r="E549" s="86" t="s">
        <v>5139</v>
      </c>
      <c r="F549" s="86" t="s">
        <v>27</v>
      </c>
      <c r="G549" s="86" t="s">
        <v>85</v>
      </c>
      <c r="H549" s="239">
        <f t="shared" si="6"/>
        <v>100</v>
      </c>
      <c r="I549" s="86" t="s">
        <v>6205</v>
      </c>
    </row>
    <row r="550" spans="1:9" x14ac:dyDescent="0.3">
      <c r="A550" s="87" t="s">
        <v>1258</v>
      </c>
      <c r="B550" s="87" t="s">
        <v>1252</v>
      </c>
      <c r="C550" s="87" t="s">
        <v>1259</v>
      </c>
      <c r="D550" s="86" t="s">
        <v>150</v>
      </c>
      <c r="E550" s="86" t="s">
        <v>5139</v>
      </c>
      <c r="F550" s="86" t="s">
        <v>27</v>
      </c>
      <c r="G550" s="86" t="s">
        <v>85</v>
      </c>
      <c r="H550" s="239">
        <f t="shared" si="6"/>
        <v>100</v>
      </c>
      <c r="I550" s="86" t="s">
        <v>6205</v>
      </c>
    </row>
    <row r="551" spans="1:9" x14ac:dyDescent="0.3">
      <c r="A551" s="87" t="s">
        <v>1260</v>
      </c>
      <c r="B551" s="87" t="s">
        <v>1261</v>
      </c>
      <c r="C551" s="87" t="s">
        <v>1262</v>
      </c>
      <c r="D551" s="86" t="s">
        <v>150</v>
      </c>
      <c r="E551" s="86" t="s">
        <v>5140</v>
      </c>
      <c r="F551" s="86" t="s">
        <v>27</v>
      </c>
      <c r="G551" s="86" t="s">
        <v>22</v>
      </c>
      <c r="H551" s="239">
        <f t="shared" si="6"/>
        <v>100</v>
      </c>
      <c r="I551" s="86" t="s">
        <v>6205</v>
      </c>
    </row>
    <row r="552" spans="1:9" x14ac:dyDescent="0.3">
      <c r="A552" s="87" t="s">
        <v>1263</v>
      </c>
      <c r="B552" s="87" t="s">
        <v>1261</v>
      </c>
      <c r="C552" s="87" t="s">
        <v>1264</v>
      </c>
      <c r="D552" s="86" t="s">
        <v>150</v>
      </c>
      <c r="E552" s="86" t="s">
        <v>5140</v>
      </c>
      <c r="F552" s="86" t="s">
        <v>27</v>
      </c>
      <c r="G552" s="86" t="s">
        <v>85</v>
      </c>
      <c r="H552" s="239">
        <f t="shared" si="6"/>
        <v>100</v>
      </c>
      <c r="I552" s="86" t="s">
        <v>6205</v>
      </c>
    </row>
    <row r="553" spans="1:9" x14ac:dyDescent="0.3">
      <c r="A553" s="87" t="s">
        <v>1265</v>
      </c>
      <c r="B553" s="87" t="s">
        <v>1266</v>
      </c>
      <c r="C553" s="87" t="s">
        <v>1267</v>
      </c>
      <c r="D553" s="86" t="s">
        <v>150</v>
      </c>
      <c r="E553" s="86" t="s">
        <v>5141</v>
      </c>
      <c r="F553" s="86" t="s">
        <v>27</v>
      </c>
      <c r="G553" s="86" t="s">
        <v>85</v>
      </c>
      <c r="H553" s="239">
        <f t="shared" si="6"/>
        <v>100</v>
      </c>
      <c r="I553" s="86" t="s">
        <v>6205</v>
      </c>
    </row>
    <row r="554" spans="1:9" x14ac:dyDescent="0.3">
      <c r="A554" s="87" t="s">
        <v>1268</v>
      </c>
      <c r="B554" s="87" t="s">
        <v>1266</v>
      </c>
      <c r="C554" s="87" t="s">
        <v>1269</v>
      </c>
      <c r="D554" s="86" t="s">
        <v>150</v>
      </c>
      <c r="E554" s="86" t="s">
        <v>5141</v>
      </c>
      <c r="F554" s="86" t="s">
        <v>27</v>
      </c>
      <c r="G554" s="86" t="s">
        <v>85</v>
      </c>
      <c r="H554" s="239">
        <f t="shared" si="6"/>
        <v>100</v>
      </c>
      <c r="I554" s="86" t="s">
        <v>6205</v>
      </c>
    </row>
    <row r="555" spans="1:9" x14ac:dyDescent="0.3">
      <c r="A555" s="87" t="s">
        <v>1270</v>
      </c>
      <c r="B555" s="87" t="s">
        <v>1271</v>
      </c>
      <c r="C555" s="87" t="s">
        <v>1272</v>
      </c>
      <c r="D555" s="86" t="s">
        <v>680</v>
      </c>
      <c r="E555" s="86" t="s">
        <v>681</v>
      </c>
      <c r="F555" s="86" t="s">
        <v>27</v>
      </c>
      <c r="G555" s="86" t="s">
        <v>22</v>
      </c>
      <c r="H555" s="239">
        <f t="shared" si="6"/>
        <v>100</v>
      </c>
      <c r="I555" s="86" t="s">
        <v>6205</v>
      </c>
    </row>
    <row r="556" spans="1:9" x14ac:dyDescent="0.3">
      <c r="A556" s="87" t="s">
        <v>1273</v>
      </c>
      <c r="B556" s="87" t="s">
        <v>1271</v>
      </c>
      <c r="C556" s="87" t="s">
        <v>1274</v>
      </c>
      <c r="D556" s="86" t="s">
        <v>680</v>
      </c>
      <c r="E556" s="86" t="s">
        <v>681</v>
      </c>
      <c r="F556" s="86" t="s">
        <v>27</v>
      </c>
      <c r="G556" s="86" t="s">
        <v>22</v>
      </c>
      <c r="H556" s="239">
        <f t="shared" si="6"/>
        <v>100</v>
      </c>
      <c r="I556" s="86" t="s">
        <v>6205</v>
      </c>
    </row>
    <row r="557" spans="1:9" x14ac:dyDescent="0.3">
      <c r="A557" s="87" t="s">
        <v>1275</v>
      </c>
      <c r="B557" s="87" t="s">
        <v>1276</v>
      </c>
      <c r="C557" s="87" t="s">
        <v>1277</v>
      </c>
      <c r="D557" s="86" t="s">
        <v>683</v>
      </c>
      <c r="E557" s="86" t="s">
        <v>684</v>
      </c>
      <c r="F557" s="86" t="s">
        <v>27</v>
      </c>
      <c r="G557" s="86" t="s">
        <v>20</v>
      </c>
      <c r="H557" s="239">
        <f t="shared" si="6"/>
        <v>100</v>
      </c>
      <c r="I557" s="86" t="s">
        <v>6205</v>
      </c>
    </row>
    <row r="558" spans="1:9" x14ac:dyDescent="0.3">
      <c r="A558" s="87" t="s">
        <v>1278</v>
      </c>
      <c r="B558" s="87" t="s">
        <v>1276</v>
      </c>
      <c r="C558" s="87" t="s">
        <v>1279</v>
      </c>
      <c r="D558" s="86" t="s">
        <v>683</v>
      </c>
      <c r="E558" s="86" t="s">
        <v>684</v>
      </c>
      <c r="F558" s="86" t="s">
        <v>27</v>
      </c>
      <c r="G558" s="86" t="s">
        <v>20</v>
      </c>
      <c r="H558" s="239">
        <f t="shared" si="6"/>
        <v>100</v>
      </c>
      <c r="I558" s="86" t="s">
        <v>6205</v>
      </c>
    </row>
    <row r="559" spans="1:9" x14ac:dyDescent="0.3">
      <c r="A559" s="87" t="s">
        <v>1280</v>
      </c>
      <c r="B559" s="87" t="s">
        <v>1276</v>
      </c>
      <c r="C559" s="87" t="s">
        <v>1281</v>
      </c>
      <c r="D559" s="86" t="s">
        <v>683</v>
      </c>
      <c r="E559" s="86" t="s">
        <v>684</v>
      </c>
      <c r="F559" s="86" t="s">
        <v>27</v>
      </c>
      <c r="G559" s="86" t="s">
        <v>20</v>
      </c>
      <c r="H559" s="239">
        <f t="shared" si="6"/>
        <v>100</v>
      </c>
      <c r="I559" s="86" t="s">
        <v>6205</v>
      </c>
    </row>
    <row r="560" spans="1:9" x14ac:dyDescent="0.3">
      <c r="A560" s="87" t="s">
        <v>1282</v>
      </c>
      <c r="B560" s="87" t="s">
        <v>1276</v>
      </c>
      <c r="C560" s="87" t="s">
        <v>1283</v>
      </c>
      <c r="D560" s="86" t="s">
        <v>683</v>
      </c>
      <c r="E560" s="86" t="s">
        <v>684</v>
      </c>
      <c r="F560" s="86" t="s">
        <v>27</v>
      </c>
      <c r="G560" s="86" t="s">
        <v>20</v>
      </c>
      <c r="H560" s="239">
        <f t="shared" si="6"/>
        <v>100</v>
      </c>
      <c r="I560" s="86" t="s">
        <v>6205</v>
      </c>
    </row>
    <row r="561" spans="1:9" x14ac:dyDescent="0.3">
      <c r="A561" s="87" t="s">
        <v>1284</v>
      </c>
      <c r="B561" s="87" t="s">
        <v>1276</v>
      </c>
      <c r="C561" s="87" t="s">
        <v>1285</v>
      </c>
      <c r="D561" s="86" t="s">
        <v>683</v>
      </c>
      <c r="E561" s="86" t="s">
        <v>684</v>
      </c>
      <c r="F561" s="86" t="s">
        <v>27</v>
      </c>
      <c r="G561" s="86" t="s">
        <v>22</v>
      </c>
      <c r="H561" s="239">
        <f t="shared" si="6"/>
        <v>100</v>
      </c>
      <c r="I561" s="86" t="s">
        <v>6205</v>
      </c>
    </row>
    <row r="562" spans="1:9" x14ac:dyDescent="0.3">
      <c r="A562" s="87" t="s">
        <v>1286</v>
      </c>
      <c r="B562" s="87" t="s">
        <v>1276</v>
      </c>
      <c r="C562" s="87" t="s">
        <v>1287</v>
      </c>
      <c r="D562" s="86" t="s">
        <v>683</v>
      </c>
      <c r="E562" s="86" t="s">
        <v>684</v>
      </c>
      <c r="F562" s="86" t="s">
        <v>27</v>
      </c>
      <c r="G562" s="86" t="s">
        <v>85</v>
      </c>
      <c r="H562" s="239">
        <f t="shared" si="6"/>
        <v>100</v>
      </c>
      <c r="I562" s="86" t="s">
        <v>6205</v>
      </c>
    </row>
    <row r="563" spans="1:9" x14ac:dyDescent="0.3">
      <c r="A563" s="87" t="s">
        <v>1288</v>
      </c>
      <c r="B563" s="87" t="s">
        <v>1276</v>
      </c>
      <c r="C563" s="87" t="s">
        <v>1289</v>
      </c>
      <c r="D563" s="86" t="s">
        <v>683</v>
      </c>
      <c r="E563" s="86" t="s">
        <v>684</v>
      </c>
      <c r="F563" s="86" t="s">
        <v>27</v>
      </c>
      <c r="G563" s="86" t="s">
        <v>22</v>
      </c>
      <c r="H563" s="239">
        <f t="shared" si="6"/>
        <v>100</v>
      </c>
      <c r="I563" s="86" t="s">
        <v>6205</v>
      </c>
    </row>
    <row r="564" spans="1:9" x14ac:dyDescent="0.3">
      <c r="A564" s="87" t="s">
        <v>1290</v>
      </c>
      <c r="B564" s="87" t="s">
        <v>1276</v>
      </c>
      <c r="C564" s="87" t="s">
        <v>1291</v>
      </c>
      <c r="D564" s="86" t="s">
        <v>683</v>
      </c>
      <c r="E564" s="86" t="s">
        <v>684</v>
      </c>
      <c r="F564" s="86" t="s">
        <v>27</v>
      </c>
      <c r="G564" s="86" t="s">
        <v>85</v>
      </c>
      <c r="H564" s="239">
        <f t="shared" si="6"/>
        <v>100</v>
      </c>
      <c r="I564" s="86" t="s">
        <v>6205</v>
      </c>
    </row>
    <row r="565" spans="1:9" x14ac:dyDescent="0.3">
      <c r="A565" s="87" t="s">
        <v>1292</v>
      </c>
      <c r="B565" s="87" t="s">
        <v>1276</v>
      </c>
      <c r="C565" s="87" t="s">
        <v>1293</v>
      </c>
      <c r="D565" s="86" t="s">
        <v>683</v>
      </c>
      <c r="E565" s="86" t="s">
        <v>684</v>
      </c>
      <c r="F565" s="86" t="s">
        <v>27</v>
      </c>
      <c r="G565" s="86" t="s">
        <v>85</v>
      </c>
      <c r="H565" s="239">
        <f t="shared" si="6"/>
        <v>100</v>
      </c>
      <c r="I565" s="86" t="s">
        <v>6205</v>
      </c>
    </row>
    <row r="566" spans="1:9" x14ac:dyDescent="0.3">
      <c r="A566" s="87" t="s">
        <v>1294</v>
      </c>
      <c r="B566" s="87" t="s">
        <v>1276</v>
      </c>
      <c r="C566" s="87" t="s">
        <v>1295</v>
      </c>
      <c r="D566" s="86" t="s">
        <v>683</v>
      </c>
      <c r="E566" s="86" t="s">
        <v>684</v>
      </c>
      <c r="F566" s="86" t="s">
        <v>27</v>
      </c>
      <c r="G566" s="86" t="s">
        <v>22</v>
      </c>
      <c r="H566" s="239">
        <f t="shared" si="6"/>
        <v>100</v>
      </c>
      <c r="I566" s="86" t="s">
        <v>6205</v>
      </c>
    </row>
    <row r="567" spans="1:9" x14ac:dyDescent="0.3">
      <c r="A567" s="87" t="s">
        <v>1296</v>
      </c>
      <c r="B567" s="87" t="s">
        <v>1276</v>
      </c>
      <c r="C567" s="87" t="s">
        <v>1297</v>
      </c>
      <c r="D567" s="86" t="s">
        <v>683</v>
      </c>
      <c r="E567" s="86" t="s">
        <v>684</v>
      </c>
      <c r="F567" s="86" t="s">
        <v>27</v>
      </c>
      <c r="G567" s="86"/>
      <c r="H567" s="239">
        <f t="shared" si="6"/>
        <v>100</v>
      </c>
      <c r="I567" s="86" t="s">
        <v>6205</v>
      </c>
    </row>
    <row r="568" spans="1:9" x14ac:dyDescent="0.3">
      <c r="A568" s="87" t="s">
        <v>1298</v>
      </c>
      <c r="B568" s="87" t="s">
        <v>1276</v>
      </c>
      <c r="C568" s="87" t="s">
        <v>1299</v>
      </c>
      <c r="D568" s="86" t="s">
        <v>683</v>
      </c>
      <c r="E568" s="86" t="s">
        <v>684</v>
      </c>
      <c r="F568" s="86" t="s">
        <v>27</v>
      </c>
      <c r="G568" s="86" t="s">
        <v>20</v>
      </c>
      <c r="H568" s="239">
        <f t="shared" si="6"/>
        <v>100</v>
      </c>
      <c r="I568" s="86" t="s">
        <v>6205</v>
      </c>
    </row>
    <row r="569" spans="1:9" x14ac:dyDescent="0.3">
      <c r="A569" s="87" t="s">
        <v>1300</v>
      </c>
      <c r="B569" s="87" t="s">
        <v>1276</v>
      </c>
      <c r="C569" s="87" t="s">
        <v>1301</v>
      </c>
      <c r="D569" s="86" t="s">
        <v>683</v>
      </c>
      <c r="E569" s="86" t="s">
        <v>684</v>
      </c>
      <c r="F569" s="86" t="s">
        <v>27</v>
      </c>
      <c r="G569" s="86" t="s">
        <v>20</v>
      </c>
      <c r="H569" s="239">
        <f t="shared" si="6"/>
        <v>100</v>
      </c>
      <c r="I569" s="86" t="s">
        <v>6205</v>
      </c>
    </row>
    <row r="570" spans="1:9" x14ac:dyDescent="0.3">
      <c r="A570" s="87" t="s">
        <v>1302</v>
      </c>
      <c r="B570" s="87" t="s">
        <v>1276</v>
      </c>
      <c r="C570" s="87" t="s">
        <v>1303</v>
      </c>
      <c r="D570" s="86" t="s">
        <v>683</v>
      </c>
      <c r="E570" s="86" t="s">
        <v>684</v>
      </c>
      <c r="F570" s="86" t="s">
        <v>27</v>
      </c>
      <c r="G570" s="86"/>
      <c r="H570" s="239">
        <f t="shared" si="6"/>
        <v>100</v>
      </c>
      <c r="I570" s="86" t="s">
        <v>6205</v>
      </c>
    </row>
    <row r="571" spans="1:9" x14ac:dyDescent="0.3">
      <c r="A571" s="87" t="s">
        <v>1304</v>
      </c>
      <c r="B571" s="87" t="s">
        <v>1276</v>
      </c>
      <c r="C571" s="87" t="s">
        <v>1305</v>
      </c>
      <c r="D571" s="86" t="s">
        <v>683</v>
      </c>
      <c r="E571" s="86" t="s">
        <v>684</v>
      </c>
      <c r="F571" s="86" t="s">
        <v>27</v>
      </c>
      <c r="G571" s="86" t="s">
        <v>22</v>
      </c>
      <c r="H571" s="239">
        <f t="shared" si="6"/>
        <v>100</v>
      </c>
      <c r="I571" s="86" t="s">
        <v>6205</v>
      </c>
    </row>
    <row r="572" spans="1:9" x14ac:dyDescent="0.3">
      <c r="A572" s="87" t="s">
        <v>1306</v>
      </c>
      <c r="B572" s="87" t="s">
        <v>1276</v>
      </c>
      <c r="C572" s="87" t="s">
        <v>1307</v>
      </c>
      <c r="D572" s="86" t="s">
        <v>683</v>
      </c>
      <c r="E572" s="86" t="s">
        <v>684</v>
      </c>
      <c r="F572" s="86" t="s">
        <v>27</v>
      </c>
      <c r="G572" s="86" t="s">
        <v>18</v>
      </c>
      <c r="H572" s="239">
        <f t="shared" si="6"/>
        <v>100</v>
      </c>
      <c r="I572" s="86" t="s">
        <v>6205</v>
      </c>
    </row>
    <row r="573" spans="1:9" x14ac:dyDescent="0.3">
      <c r="A573" s="87" t="s">
        <v>1308</v>
      </c>
      <c r="B573" s="87" t="s">
        <v>1276</v>
      </c>
      <c r="C573" s="87" t="s">
        <v>1309</v>
      </c>
      <c r="D573" s="86" t="s">
        <v>683</v>
      </c>
      <c r="E573" s="86" t="s">
        <v>684</v>
      </c>
      <c r="F573" s="86" t="s">
        <v>27</v>
      </c>
      <c r="G573" s="86"/>
      <c r="H573" s="239">
        <f t="shared" si="6"/>
        <v>100</v>
      </c>
      <c r="I573" s="86" t="s">
        <v>6205</v>
      </c>
    </row>
    <row r="574" spans="1:9" x14ac:dyDescent="0.3">
      <c r="A574" s="87" t="s">
        <v>1310</v>
      </c>
      <c r="B574" s="87" t="s">
        <v>1311</v>
      </c>
      <c r="C574" s="87" t="s">
        <v>1312</v>
      </c>
      <c r="D574" s="86" t="s">
        <v>683</v>
      </c>
      <c r="E574" s="86" t="s">
        <v>5142</v>
      </c>
      <c r="F574" s="86" t="s">
        <v>27</v>
      </c>
      <c r="G574" s="86" t="s">
        <v>22</v>
      </c>
      <c r="H574" s="239">
        <f t="shared" si="6"/>
        <v>100</v>
      </c>
      <c r="I574" s="86" t="s">
        <v>6205</v>
      </c>
    </row>
    <row r="575" spans="1:9" x14ac:dyDescent="0.3">
      <c r="A575" s="87" t="s">
        <v>1313</v>
      </c>
      <c r="B575" s="87" t="s">
        <v>1311</v>
      </c>
      <c r="C575" s="87" t="s">
        <v>1314</v>
      </c>
      <c r="D575" s="86" t="s">
        <v>683</v>
      </c>
      <c r="E575" s="86" t="s">
        <v>5142</v>
      </c>
      <c r="F575" s="86" t="s">
        <v>27</v>
      </c>
      <c r="G575" s="86" t="s">
        <v>85</v>
      </c>
      <c r="H575" s="239">
        <f t="shared" si="6"/>
        <v>100</v>
      </c>
      <c r="I575" s="86" t="s">
        <v>6205</v>
      </c>
    </row>
    <row r="576" spans="1:9" x14ac:dyDescent="0.3">
      <c r="A576" s="87" t="s">
        <v>1315</v>
      </c>
      <c r="B576" s="87" t="s">
        <v>1311</v>
      </c>
      <c r="C576" s="87" t="s">
        <v>1316</v>
      </c>
      <c r="D576" s="86" t="s">
        <v>683</v>
      </c>
      <c r="E576" s="86" t="s">
        <v>5142</v>
      </c>
      <c r="F576" s="86" t="s">
        <v>27</v>
      </c>
      <c r="G576" s="86" t="s">
        <v>85</v>
      </c>
      <c r="H576" s="239">
        <f t="shared" ref="H576:H639" si="7">IF($A576="","",IF($F576=INDEX(Cat_ZAP,1),INDEX(Pts_ZAP,1),IF($G576="","",_xlfn.XLOOKUP($G576,Cat_Marg,Pts_Marg,""))))</f>
        <v>100</v>
      </c>
      <c r="I576" s="86" t="s">
        <v>6205</v>
      </c>
    </row>
    <row r="577" spans="1:9" x14ac:dyDescent="0.3">
      <c r="A577" s="87" t="s">
        <v>1317</v>
      </c>
      <c r="B577" s="87" t="s">
        <v>1311</v>
      </c>
      <c r="C577" s="87" t="s">
        <v>1318</v>
      </c>
      <c r="D577" s="86" t="s">
        <v>683</v>
      </c>
      <c r="E577" s="86" t="s">
        <v>5142</v>
      </c>
      <c r="F577" s="86" t="s">
        <v>27</v>
      </c>
      <c r="G577" s="86" t="s">
        <v>22</v>
      </c>
      <c r="H577" s="239">
        <f t="shared" si="7"/>
        <v>100</v>
      </c>
      <c r="I577" s="86" t="s">
        <v>6205</v>
      </c>
    </row>
    <row r="578" spans="1:9" x14ac:dyDescent="0.3">
      <c r="A578" s="87" t="s">
        <v>1319</v>
      </c>
      <c r="B578" s="87" t="s">
        <v>1311</v>
      </c>
      <c r="C578" s="87" t="s">
        <v>1320</v>
      </c>
      <c r="D578" s="86" t="s">
        <v>683</v>
      </c>
      <c r="E578" s="86" t="s">
        <v>5142</v>
      </c>
      <c r="F578" s="86" t="s">
        <v>27</v>
      </c>
      <c r="G578" s="86" t="s">
        <v>22</v>
      </c>
      <c r="H578" s="239">
        <f t="shared" si="7"/>
        <v>100</v>
      </c>
      <c r="I578" s="86" t="s">
        <v>6205</v>
      </c>
    </row>
    <row r="579" spans="1:9" x14ac:dyDescent="0.3">
      <c r="A579" s="87" t="s">
        <v>1321</v>
      </c>
      <c r="B579" s="87" t="s">
        <v>1322</v>
      </c>
      <c r="C579" s="87" t="s">
        <v>1323</v>
      </c>
      <c r="D579" s="86" t="s">
        <v>686</v>
      </c>
      <c r="E579" s="86" t="s">
        <v>687</v>
      </c>
      <c r="F579" s="86" t="s">
        <v>27</v>
      </c>
      <c r="G579" s="86" t="s">
        <v>22</v>
      </c>
      <c r="H579" s="239">
        <f t="shared" si="7"/>
        <v>100</v>
      </c>
      <c r="I579" s="86" t="s">
        <v>6205</v>
      </c>
    </row>
    <row r="580" spans="1:9" x14ac:dyDescent="0.3">
      <c r="A580" s="87" t="s">
        <v>1324</v>
      </c>
      <c r="B580" s="87" t="s">
        <v>1322</v>
      </c>
      <c r="C580" s="87" t="s">
        <v>1325</v>
      </c>
      <c r="D580" s="86" t="s">
        <v>686</v>
      </c>
      <c r="E580" s="86" t="s">
        <v>687</v>
      </c>
      <c r="F580" s="86" t="s">
        <v>27</v>
      </c>
      <c r="G580" s="86" t="s">
        <v>85</v>
      </c>
      <c r="H580" s="239">
        <f t="shared" si="7"/>
        <v>100</v>
      </c>
      <c r="I580" s="86" t="s">
        <v>6205</v>
      </c>
    </row>
    <row r="581" spans="1:9" x14ac:dyDescent="0.3">
      <c r="A581" s="87" t="s">
        <v>1326</v>
      </c>
      <c r="B581" s="87" t="s">
        <v>1322</v>
      </c>
      <c r="C581" s="87" t="s">
        <v>1327</v>
      </c>
      <c r="D581" s="86" t="s">
        <v>686</v>
      </c>
      <c r="E581" s="86" t="s">
        <v>687</v>
      </c>
      <c r="F581" s="86" t="s">
        <v>27</v>
      </c>
      <c r="G581" s="86" t="s">
        <v>85</v>
      </c>
      <c r="H581" s="239">
        <f t="shared" si="7"/>
        <v>100</v>
      </c>
      <c r="I581" s="86" t="s">
        <v>6205</v>
      </c>
    </row>
    <row r="582" spans="1:9" x14ac:dyDescent="0.3">
      <c r="A582" s="87" t="s">
        <v>1328</v>
      </c>
      <c r="B582" s="87" t="s">
        <v>1322</v>
      </c>
      <c r="C582" s="87" t="s">
        <v>1329</v>
      </c>
      <c r="D582" s="86" t="s">
        <v>686</v>
      </c>
      <c r="E582" s="86" t="s">
        <v>687</v>
      </c>
      <c r="F582" s="86" t="s">
        <v>27</v>
      </c>
      <c r="G582" s="86" t="s">
        <v>22</v>
      </c>
      <c r="H582" s="239">
        <f t="shared" si="7"/>
        <v>100</v>
      </c>
      <c r="I582" s="86" t="s">
        <v>6205</v>
      </c>
    </row>
    <row r="583" spans="1:9" x14ac:dyDescent="0.3">
      <c r="A583" s="87" t="s">
        <v>1330</v>
      </c>
      <c r="B583" s="87" t="s">
        <v>1322</v>
      </c>
      <c r="C583" s="87" t="s">
        <v>1331</v>
      </c>
      <c r="D583" s="86" t="s">
        <v>686</v>
      </c>
      <c r="E583" s="86" t="s">
        <v>687</v>
      </c>
      <c r="F583" s="86" t="s">
        <v>27</v>
      </c>
      <c r="G583" s="86" t="s">
        <v>85</v>
      </c>
      <c r="H583" s="239">
        <f t="shared" si="7"/>
        <v>100</v>
      </c>
      <c r="I583" s="86" t="s">
        <v>6205</v>
      </c>
    </row>
    <row r="584" spans="1:9" x14ac:dyDescent="0.3">
      <c r="A584" s="87" t="s">
        <v>1332</v>
      </c>
      <c r="B584" s="87" t="s">
        <v>1322</v>
      </c>
      <c r="C584" s="87" t="s">
        <v>1333</v>
      </c>
      <c r="D584" s="86" t="s">
        <v>686</v>
      </c>
      <c r="E584" s="86" t="s">
        <v>687</v>
      </c>
      <c r="F584" s="86" t="s">
        <v>27</v>
      </c>
      <c r="G584" s="86" t="s">
        <v>22</v>
      </c>
      <c r="H584" s="239">
        <f t="shared" si="7"/>
        <v>100</v>
      </c>
      <c r="I584" s="86" t="s">
        <v>6205</v>
      </c>
    </row>
    <row r="585" spans="1:9" x14ac:dyDescent="0.3">
      <c r="A585" s="87" t="s">
        <v>1334</v>
      </c>
      <c r="B585" s="87" t="s">
        <v>1322</v>
      </c>
      <c r="C585" s="87" t="s">
        <v>1335</v>
      </c>
      <c r="D585" s="86" t="s">
        <v>686</v>
      </c>
      <c r="E585" s="86" t="s">
        <v>687</v>
      </c>
      <c r="F585" s="86" t="s">
        <v>27</v>
      </c>
      <c r="G585" s="86" t="s">
        <v>85</v>
      </c>
      <c r="H585" s="239">
        <f t="shared" si="7"/>
        <v>100</v>
      </c>
      <c r="I585" s="86" t="s">
        <v>6205</v>
      </c>
    </row>
    <row r="586" spans="1:9" x14ac:dyDescent="0.3">
      <c r="A586" s="87" t="s">
        <v>1336</v>
      </c>
      <c r="B586" s="87" t="s">
        <v>1322</v>
      </c>
      <c r="C586" s="87" t="s">
        <v>1337</v>
      </c>
      <c r="D586" s="86" t="s">
        <v>686</v>
      </c>
      <c r="E586" s="86" t="s">
        <v>687</v>
      </c>
      <c r="F586" s="86" t="s">
        <v>27</v>
      </c>
      <c r="G586" s="86" t="s">
        <v>85</v>
      </c>
      <c r="H586" s="239">
        <f t="shared" si="7"/>
        <v>100</v>
      </c>
      <c r="I586" s="86" t="s">
        <v>6205</v>
      </c>
    </row>
    <row r="587" spans="1:9" x14ac:dyDescent="0.3">
      <c r="A587" s="87" t="s">
        <v>1338</v>
      </c>
      <c r="B587" s="87" t="s">
        <v>1322</v>
      </c>
      <c r="C587" s="87" t="s">
        <v>1339</v>
      </c>
      <c r="D587" s="86" t="s">
        <v>686</v>
      </c>
      <c r="E587" s="86" t="s">
        <v>687</v>
      </c>
      <c r="F587" s="86" t="s">
        <v>27</v>
      </c>
      <c r="G587" s="86" t="s">
        <v>85</v>
      </c>
      <c r="H587" s="239">
        <f t="shared" si="7"/>
        <v>100</v>
      </c>
      <c r="I587" s="86" t="s">
        <v>6205</v>
      </c>
    </row>
    <row r="588" spans="1:9" x14ac:dyDescent="0.3">
      <c r="A588" s="87" t="s">
        <v>1340</v>
      </c>
      <c r="B588" s="87" t="s">
        <v>1322</v>
      </c>
      <c r="C588" s="87" t="s">
        <v>1341</v>
      </c>
      <c r="D588" s="86" t="s">
        <v>686</v>
      </c>
      <c r="E588" s="86" t="s">
        <v>687</v>
      </c>
      <c r="F588" s="86" t="s">
        <v>27</v>
      </c>
      <c r="G588" s="86" t="s">
        <v>22</v>
      </c>
      <c r="H588" s="239">
        <f t="shared" si="7"/>
        <v>100</v>
      </c>
      <c r="I588" s="86" t="s">
        <v>6205</v>
      </c>
    </row>
    <row r="589" spans="1:9" x14ac:dyDescent="0.3">
      <c r="A589" s="87" t="s">
        <v>1342</v>
      </c>
      <c r="B589" s="87" t="s">
        <v>1322</v>
      </c>
      <c r="C589" s="87" t="s">
        <v>1343</v>
      </c>
      <c r="D589" s="86" t="s">
        <v>686</v>
      </c>
      <c r="E589" s="86" t="s">
        <v>687</v>
      </c>
      <c r="F589" s="86" t="s">
        <v>27</v>
      </c>
      <c r="G589" s="86" t="s">
        <v>85</v>
      </c>
      <c r="H589" s="239">
        <f t="shared" si="7"/>
        <v>100</v>
      </c>
      <c r="I589" s="86" t="s">
        <v>6205</v>
      </c>
    </row>
    <row r="590" spans="1:9" x14ac:dyDescent="0.3">
      <c r="A590" s="87" t="s">
        <v>1344</v>
      </c>
      <c r="B590" s="87" t="s">
        <v>1322</v>
      </c>
      <c r="C590" s="87" t="s">
        <v>1345</v>
      </c>
      <c r="D590" s="86" t="s">
        <v>686</v>
      </c>
      <c r="E590" s="86" t="s">
        <v>687</v>
      </c>
      <c r="F590" s="86" t="s">
        <v>27</v>
      </c>
      <c r="G590" s="86"/>
      <c r="H590" s="239">
        <f t="shared" si="7"/>
        <v>100</v>
      </c>
      <c r="I590" s="86" t="s">
        <v>6205</v>
      </c>
    </row>
    <row r="591" spans="1:9" x14ac:dyDescent="0.3">
      <c r="A591" s="87" t="s">
        <v>1346</v>
      </c>
      <c r="B591" s="87" t="s">
        <v>1322</v>
      </c>
      <c r="C591" s="87" t="s">
        <v>1347</v>
      </c>
      <c r="D591" s="86" t="s">
        <v>686</v>
      </c>
      <c r="E591" s="86" t="s">
        <v>687</v>
      </c>
      <c r="F591" s="86" t="s">
        <v>27</v>
      </c>
      <c r="G591" s="86" t="s">
        <v>85</v>
      </c>
      <c r="H591" s="239">
        <f t="shared" si="7"/>
        <v>100</v>
      </c>
      <c r="I591" s="86" t="s">
        <v>6205</v>
      </c>
    </row>
    <row r="592" spans="1:9" x14ac:dyDescent="0.3">
      <c r="A592" s="87" t="s">
        <v>1348</v>
      </c>
      <c r="B592" s="87" t="s">
        <v>1322</v>
      </c>
      <c r="C592" s="87" t="s">
        <v>1349</v>
      </c>
      <c r="D592" s="86" t="s">
        <v>686</v>
      </c>
      <c r="E592" s="86" t="s">
        <v>687</v>
      </c>
      <c r="F592" s="86" t="s">
        <v>27</v>
      </c>
      <c r="G592" s="86" t="s">
        <v>85</v>
      </c>
      <c r="H592" s="239">
        <f t="shared" si="7"/>
        <v>100</v>
      </c>
      <c r="I592" s="86" t="s">
        <v>6205</v>
      </c>
    </row>
    <row r="593" spans="1:9" x14ac:dyDescent="0.3">
      <c r="A593" s="87" t="s">
        <v>1350</v>
      </c>
      <c r="B593" s="87" t="s">
        <v>1351</v>
      </c>
      <c r="C593" s="87" t="s">
        <v>1352</v>
      </c>
      <c r="D593" s="86" t="s">
        <v>686</v>
      </c>
      <c r="E593" s="86" t="s">
        <v>5143</v>
      </c>
      <c r="F593" s="86" t="s">
        <v>27</v>
      </c>
      <c r="G593" s="86" t="s">
        <v>85</v>
      </c>
      <c r="H593" s="239">
        <f t="shared" si="7"/>
        <v>100</v>
      </c>
      <c r="I593" s="86" t="s">
        <v>6205</v>
      </c>
    </row>
    <row r="594" spans="1:9" x14ac:dyDescent="0.3">
      <c r="A594" s="87" t="s">
        <v>1353</v>
      </c>
      <c r="B594" s="87" t="s">
        <v>1351</v>
      </c>
      <c r="C594" s="87" t="s">
        <v>1354</v>
      </c>
      <c r="D594" s="86" t="s">
        <v>686</v>
      </c>
      <c r="E594" s="86" t="s">
        <v>5143</v>
      </c>
      <c r="F594" s="86" t="s">
        <v>27</v>
      </c>
      <c r="G594" s="86" t="s">
        <v>85</v>
      </c>
      <c r="H594" s="239">
        <f t="shared" si="7"/>
        <v>100</v>
      </c>
      <c r="I594" s="86" t="s">
        <v>6205</v>
      </c>
    </row>
    <row r="595" spans="1:9" x14ac:dyDescent="0.3">
      <c r="A595" s="87" t="s">
        <v>1355</v>
      </c>
      <c r="B595" s="87" t="s">
        <v>1351</v>
      </c>
      <c r="C595" s="87" t="s">
        <v>1356</v>
      </c>
      <c r="D595" s="86" t="s">
        <v>686</v>
      </c>
      <c r="E595" s="86" t="s">
        <v>5143</v>
      </c>
      <c r="F595" s="86" t="s">
        <v>27</v>
      </c>
      <c r="G595" s="86" t="s">
        <v>85</v>
      </c>
      <c r="H595" s="239">
        <f t="shared" si="7"/>
        <v>100</v>
      </c>
      <c r="I595" s="86" t="s">
        <v>6205</v>
      </c>
    </row>
    <row r="596" spans="1:9" x14ac:dyDescent="0.3">
      <c r="A596" s="87" t="s">
        <v>1357</v>
      </c>
      <c r="B596" s="87" t="s">
        <v>1351</v>
      </c>
      <c r="C596" s="87" t="s">
        <v>1358</v>
      </c>
      <c r="D596" s="86" t="s">
        <v>686</v>
      </c>
      <c r="E596" s="86" t="s">
        <v>5143</v>
      </c>
      <c r="F596" s="86" t="s">
        <v>27</v>
      </c>
      <c r="G596" s="86" t="s">
        <v>85</v>
      </c>
      <c r="H596" s="239">
        <f t="shared" si="7"/>
        <v>100</v>
      </c>
      <c r="I596" s="86" t="s">
        <v>6205</v>
      </c>
    </row>
    <row r="597" spans="1:9" x14ac:dyDescent="0.3">
      <c r="A597" s="87" t="s">
        <v>1359</v>
      </c>
      <c r="B597" s="87" t="s">
        <v>1351</v>
      </c>
      <c r="C597" s="87" t="s">
        <v>1360</v>
      </c>
      <c r="D597" s="86" t="s">
        <v>686</v>
      </c>
      <c r="E597" s="86" t="s">
        <v>5143</v>
      </c>
      <c r="F597" s="86" t="s">
        <v>27</v>
      </c>
      <c r="G597" s="86" t="s">
        <v>85</v>
      </c>
      <c r="H597" s="239">
        <f t="shared" si="7"/>
        <v>100</v>
      </c>
      <c r="I597" s="86" t="s">
        <v>6205</v>
      </c>
    </row>
    <row r="598" spans="1:9" x14ac:dyDescent="0.3">
      <c r="A598" s="87" t="s">
        <v>1361</v>
      </c>
      <c r="B598" s="87" t="s">
        <v>1362</v>
      </c>
      <c r="C598" s="87" t="s">
        <v>1363</v>
      </c>
      <c r="D598" s="86" t="s">
        <v>686</v>
      </c>
      <c r="E598" s="86" t="s">
        <v>916</v>
      </c>
      <c r="F598" s="86" t="s">
        <v>27</v>
      </c>
      <c r="G598" s="86" t="s">
        <v>85</v>
      </c>
      <c r="H598" s="239">
        <f t="shared" si="7"/>
        <v>100</v>
      </c>
      <c r="I598" s="86" t="s">
        <v>6205</v>
      </c>
    </row>
    <row r="599" spans="1:9" x14ac:dyDescent="0.3">
      <c r="A599" s="87" t="s">
        <v>1364</v>
      </c>
      <c r="B599" s="87" t="s">
        <v>1365</v>
      </c>
      <c r="C599" s="87" t="s">
        <v>1366</v>
      </c>
      <c r="D599" s="86" t="s">
        <v>686</v>
      </c>
      <c r="E599" s="86" t="s">
        <v>5144</v>
      </c>
      <c r="F599" s="86" t="s">
        <v>27</v>
      </c>
      <c r="G599" s="86" t="s">
        <v>85</v>
      </c>
      <c r="H599" s="239">
        <f t="shared" si="7"/>
        <v>100</v>
      </c>
      <c r="I599" s="86" t="s">
        <v>6205</v>
      </c>
    </row>
    <row r="600" spans="1:9" x14ac:dyDescent="0.3">
      <c r="A600" s="87" t="s">
        <v>1367</v>
      </c>
      <c r="B600" s="87" t="s">
        <v>1368</v>
      </c>
      <c r="C600" s="87" t="s">
        <v>1369</v>
      </c>
      <c r="D600" s="86" t="s">
        <v>686</v>
      </c>
      <c r="E600" s="86" t="s">
        <v>5145</v>
      </c>
      <c r="F600" s="86" t="s">
        <v>27</v>
      </c>
      <c r="G600" s="86" t="s">
        <v>85</v>
      </c>
      <c r="H600" s="239">
        <f t="shared" si="7"/>
        <v>100</v>
      </c>
      <c r="I600" s="86" t="s">
        <v>6205</v>
      </c>
    </row>
    <row r="601" spans="1:9" x14ac:dyDescent="0.3">
      <c r="A601" s="87" t="s">
        <v>1370</v>
      </c>
      <c r="B601" s="87" t="s">
        <v>1368</v>
      </c>
      <c r="C601" s="87" t="s">
        <v>1371</v>
      </c>
      <c r="D601" s="86" t="s">
        <v>686</v>
      </c>
      <c r="E601" s="86" t="s">
        <v>5145</v>
      </c>
      <c r="F601" s="86" t="s">
        <v>27</v>
      </c>
      <c r="G601" s="86" t="s">
        <v>85</v>
      </c>
      <c r="H601" s="239">
        <f t="shared" si="7"/>
        <v>100</v>
      </c>
      <c r="I601" s="86" t="s">
        <v>6205</v>
      </c>
    </row>
    <row r="602" spans="1:9" x14ac:dyDescent="0.3">
      <c r="A602" s="87" t="s">
        <v>1372</v>
      </c>
      <c r="B602" s="87" t="s">
        <v>1373</v>
      </c>
      <c r="C602" s="87" t="s">
        <v>1374</v>
      </c>
      <c r="D602" s="86" t="s">
        <v>686</v>
      </c>
      <c r="E602" s="86" t="s">
        <v>5146</v>
      </c>
      <c r="F602" s="86" t="s">
        <v>27</v>
      </c>
      <c r="G602" s="86" t="s">
        <v>85</v>
      </c>
      <c r="H602" s="239">
        <f t="shared" si="7"/>
        <v>100</v>
      </c>
      <c r="I602" s="86" t="s">
        <v>6205</v>
      </c>
    </row>
    <row r="603" spans="1:9" x14ac:dyDescent="0.3">
      <c r="A603" s="87" t="s">
        <v>1375</v>
      </c>
      <c r="B603" s="87" t="s">
        <v>1373</v>
      </c>
      <c r="C603" s="87" t="s">
        <v>1376</v>
      </c>
      <c r="D603" s="86" t="s">
        <v>686</v>
      </c>
      <c r="E603" s="86" t="s">
        <v>5146</v>
      </c>
      <c r="F603" s="86" t="s">
        <v>27</v>
      </c>
      <c r="G603" s="86" t="s">
        <v>85</v>
      </c>
      <c r="H603" s="239">
        <f t="shared" si="7"/>
        <v>100</v>
      </c>
      <c r="I603" s="86" t="s">
        <v>6205</v>
      </c>
    </row>
    <row r="604" spans="1:9" x14ac:dyDescent="0.3">
      <c r="A604" s="87" t="s">
        <v>1377</v>
      </c>
      <c r="B604" s="87" t="s">
        <v>1373</v>
      </c>
      <c r="C604" s="87" t="s">
        <v>1378</v>
      </c>
      <c r="D604" s="86" t="s">
        <v>686</v>
      </c>
      <c r="E604" s="86" t="s">
        <v>5146</v>
      </c>
      <c r="F604" s="86" t="s">
        <v>27</v>
      </c>
      <c r="G604" s="86" t="s">
        <v>85</v>
      </c>
      <c r="H604" s="239">
        <f t="shared" si="7"/>
        <v>100</v>
      </c>
      <c r="I604" s="86" t="s">
        <v>6205</v>
      </c>
    </row>
    <row r="605" spans="1:9" x14ac:dyDescent="0.3">
      <c r="A605" s="87" t="s">
        <v>1379</v>
      </c>
      <c r="B605" s="87" t="s">
        <v>1373</v>
      </c>
      <c r="C605" s="87" t="s">
        <v>1380</v>
      </c>
      <c r="D605" s="86" t="s">
        <v>686</v>
      </c>
      <c r="E605" s="86" t="s">
        <v>5146</v>
      </c>
      <c r="F605" s="86" t="s">
        <v>27</v>
      </c>
      <c r="G605" s="86" t="s">
        <v>85</v>
      </c>
      <c r="H605" s="239">
        <f t="shared" si="7"/>
        <v>100</v>
      </c>
      <c r="I605" s="86" t="s">
        <v>6205</v>
      </c>
    </row>
    <row r="606" spans="1:9" x14ac:dyDescent="0.3">
      <c r="A606" s="87" t="s">
        <v>1381</v>
      </c>
      <c r="B606" s="87" t="s">
        <v>1373</v>
      </c>
      <c r="C606" s="87" t="s">
        <v>1382</v>
      </c>
      <c r="D606" s="86" t="s">
        <v>686</v>
      </c>
      <c r="E606" s="86" t="s">
        <v>5146</v>
      </c>
      <c r="F606" s="86" t="s">
        <v>27</v>
      </c>
      <c r="G606" s="86" t="s">
        <v>85</v>
      </c>
      <c r="H606" s="239">
        <f t="shared" si="7"/>
        <v>100</v>
      </c>
      <c r="I606" s="86" t="s">
        <v>6205</v>
      </c>
    </row>
    <row r="607" spans="1:9" x14ac:dyDescent="0.3">
      <c r="A607" s="87" t="s">
        <v>1383</v>
      </c>
      <c r="B607" s="87" t="s">
        <v>1373</v>
      </c>
      <c r="C607" s="87" t="s">
        <v>1384</v>
      </c>
      <c r="D607" s="86" t="s">
        <v>686</v>
      </c>
      <c r="E607" s="86" t="s">
        <v>5146</v>
      </c>
      <c r="F607" s="86" t="s">
        <v>27</v>
      </c>
      <c r="G607" s="86"/>
      <c r="H607" s="239">
        <f t="shared" si="7"/>
        <v>100</v>
      </c>
      <c r="I607" s="86" t="s">
        <v>6205</v>
      </c>
    </row>
    <row r="608" spans="1:9" x14ac:dyDescent="0.3">
      <c r="A608" s="87" t="s">
        <v>1385</v>
      </c>
      <c r="B608" s="87" t="s">
        <v>1386</v>
      </c>
      <c r="C608" s="87" t="s">
        <v>1387</v>
      </c>
      <c r="D608" s="86" t="s">
        <v>689</v>
      </c>
      <c r="E608" s="86" t="s">
        <v>689</v>
      </c>
      <c r="F608" s="86" t="s">
        <v>27</v>
      </c>
      <c r="G608" s="86" t="s">
        <v>85</v>
      </c>
      <c r="H608" s="239">
        <f t="shared" si="7"/>
        <v>100</v>
      </c>
      <c r="I608" s="86" t="s">
        <v>6205</v>
      </c>
    </row>
    <row r="609" spans="1:9" x14ac:dyDescent="0.3">
      <c r="A609" s="87" t="s">
        <v>1388</v>
      </c>
      <c r="B609" s="87" t="s">
        <v>1389</v>
      </c>
      <c r="C609" s="87" t="s">
        <v>1390</v>
      </c>
      <c r="D609" s="86" t="s">
        <v>691</v>
      </c>
      <c r="E609" s="86" t="s">
        <v>691</v>
      </c>
      <c r="F609" s="86" t="s">
        <v>27</v>
      </c>
      <c r="G609" s="86" t="s">
        <v>18</v>
      </c>
      <c r="H609" s="239">
        <f t="shared" si="7"/>
        <v>100</v>
      </c>
      <c r="I609" s="86" t="s">
        <v>6205</v>
      </c>
    </row>
    <row r="610" spans="1:9" x14ac:dyDescent="0.3">
      <c r="A610" s="87" t="s">
        <v>1391</v>
      </c>
      <c r="B610" s="87" t="s">
        <v>1389</v>
      </c>
      <c r="C610" s="87" t="s">
        <v>1392</v>
      </c>
      <c r="D610" s="86" t="s">
        <v>691</v>
      </c>
      <c r="E610" s="86" t="s">
        <v>691</v>
      </c>
      <c r="F610" s="86" t="s">
        <v>27</v>
      </c>
      <c r="G610" s="86" t="s">
        <v>18</v>
      </c>
      <c r="H610" s="239">
        <f t="shared" si="7"/>
        <v>100</v>
      </c>
      <c r="I610" s="86" t="s">
        <v>6205</v>
      </c>
    </row>
    <row r="611" spans="1:9" x14ac:dyDescent="0.3">
      <c r="A611" s="87" t="s">
        <v>1393</v>
      </c>
      <c r="B611" s="87" t="s">
        <v>1389</v>
      </c>
      <c r="C611" s="87" t="s">
        <v>1394</v>
      </c>
      <c r="D611" s="86" t="s">
        <v>691</v>
      </c>
      <c r="E611" s="86" t="s">
        <v>691</v>
      </c>
      <c r="F611" s="86" t="s">
        <v>27</v>
      </c>
      <c r="G611" s="86"/>
      <c r="H611" s="239">
        <f t="shared" si="7"/>
        <v>100</v>
      </c>
      <c r="I611" s="86" t="s">
        <v>6205</v>
      </c>
    </row>
    <row r="612" spans="1:9" x14ac:dyDescent="0.3">
      <c r="A612" s="87" t="s">
        <v>1395</v>
      </c>
      <c r="B612" s="87" t="s">
        <v>1389</v>
      </c>
      <c r="C612" s="87" t="s">
        <v>1396</v>
      </c>
      <c r="D612" s="86" t="s">
        <v>691</v>
      </c>
      <c r="E612" s="86" t="s">
        <v>691</v>
      </c>
      <c r="F612" s="86" t="s">
        <v>27</v>
      </c>
      <c r="G612" s="86"/>
      <c r="H612" s="239">
        <f t="shared" si="7"/>
        <v>100</v>
      </c>
      <c r="I612" s="86" t="s">
        <v>6205</v>
      </c>
    </row>
    <row r="613" spans="1:9" x14ac:dyDescent="0.3">
      <c r="A613" s="87" t="s">
        <v>1397</v>
      </c>
      <c r="B613" s="87" t="s">
        <v>1398</v>
      </c>
      <c r="C613" s="87" t="s">
        <v>1399</v>
      </c>
      <c r="D613" s="86" t="s">
        <v>691</v>
      </c>
      <c r="E613" s="86" t="s">
        <v>5147</v>
      </c>
      <c r="F613" s="86" t="s">
        <v>27</v>
      </c>
      <c r="G613" s="86" t="s">
        <v>85</v>
      </c>
      <c r="H613" s="239">
        <f t="shared" si="7"/>
        <v>100</v>
      </c>
      <c r="I613" s="86" t="s">
        <v>6205</v>
      </c>
    </row>
    <row r="614" spans="1:9" x14ac:dyDescent="0.3">
      <c r="A614" s="87" t="s">
        <v>1400</v>
      </c>
      <c r="B614" s="87" t="s">
        <v>1401</v>
      </c>
      <c r="C614" s="87" t="s">
        <v>1402</v>
      </c>
      <c r="D614" s="86" t="s">
        <v>693</v>
      </c>
      <c r="E614" s="86" t="s">
        <v>693</v>
      </c>
      <c r="F614" s="86" t="s">
        <v>27</v>
      </c>
      <c r="G614" s="86" t="s">
        <v>22</v>
      </c>
      <c r="H614" s="239">
        <f t="shared" si="7"/>
        <v>100</v>
      </c>
      <c r="I614" s="86" t="s">
        <v>6205</v>
      </c>
    </row>
    <row r="615" spans="1:9" x14ac:dyDescent="0.3">
      <c r="A615" s="87" t="s">
        <v>1403</v>
      </c>
      <c r="B615" s="87" t="s">
        <v>1401</v>
      </c>
      <c r="C615" s="87" t="s">
        <v>1404</v>
      </c>
      <c r="D615" s="86" t="s">
        <v>693</v>
      </c>
      <c r="E615" s="86" t="s">
        <v>693</v>
      </c>
      <c r="F615" s="86" t="s">
        <v>27</v>
      </c>
      <c r="G615" s="86" t="s">
        <v>85</v>
      </c>
      <c r="H615" s="239">
        <f t="shared" si="7"/>
        <v>100</v>
      </c>
      <c r="I615" s="86" t="s">
        <v>6205</v>
      </c>
    </row>
    <row r="616" spans="1:9" x14ac:dyDescent="0.3">
      <c r="A616" s="87" t="s">
        <v>1405</v>
      </c>
      <c r="B616" s="87" t="s">
        <v>1401</v>
      </c>
      <c r="C616" s="87" t="s">
        <v>1406</v>
      </c>
      <c r="D616" s="86" t="s">
        <v>693</v>
      </c>
      <c r="E616" s="86" t="s">
        <v>693</v>
      </c>
      <c r="F616" s="86" t="s">
        <v>27</v>
      </c>
      <c r="G616" s="86" t="s">
        <v>22</v>
      </c>
      <c r="H616" s="239">
        <f t="shared" si="7"/>
        <v>100</v>
      </c>
      <c r="I616" s="86" t="s">
        <v>6205</v>
      </c>
    </row>
    <row r="617" spans="1:9" x14ac:dyDescent="0.3">
      <c r="A617" s="87" t="s">
        <v>1407</v>
      </c>
      <c r="B617" s="87" t="s">
        <v>1401</v>
      </c>
      <c r="C617" s="87" t="s">
        <v>1408</v>
      </c>
      <c r="D617" s="86" t="s">
        <v>693</v>
      </c>
      <c r="E617" s="86" t="s">
        <v>693</v>
      </c>
      <c r="F617" s="86" t="s">
        <v>27</v>
      </c>
      <c r="G617" s="86"/>
      <c r="H617" s="239">
        <f t="shared" si="7"/>
        <v>100</v>
      </c>
      <c r="I617" s="86" t="s">
        <v>6205</v>
      </c>
    </row>
    <row r="618" spans="1:9" x14ac:dyDescent="0.3">
      <c r="A618" s="87" t="s">
        <v>4866</v>
      </c>
      <c r="B618" s="87" t="s">
        <v>4867</v>
      </c>
      <c r="C618" s="87" t="s">
        <v>1448</v>
      </c>
      <c r="D618" s="86" t="s">
        <v>695</v>
      </c>
      <c r="E618" s="86" t="s">
        <v>695</v>
      </c>
      <c r="F618" s="86" t="s">
        <v>29</v>
      </c>
      <c r="G618" s="86" t="s">
        <v>20</v>
      </c>
      <c r="H618" s="239">
        <f t="shared" si="7"/>
        <v>50</v>
      </c>
      <c r="I618" s="86" t="s">
        <v>6205</v>
      </c>
    </row>
    <row r="619" spans="1:9" x14ac:dyDescent="0.3">
      <c r="A619" s="87" t="s">
        <v>4868</v>
      </c>
      <c r="B619" s="87" t="s">
        <v>4867</v>
      </c>
      <c r="C619" s="87" t="s">
        <v>1450</v>
      </c>
      <c r="D619" s="86" t="s">
        <v>695</v>
      </c>
      <c r="E619" s="86" t="s">
        <v>695</v>
      </c>
      <c r="F619" s="86" t="s">
        <v>29</v>
      </c>
      <c r="G619" s="86" t="s">
        <v>20</v>
      </c>
      <c r="H619" s="239">
        <f t="shared" si="7"/>
        <v>50</v>
      </c>
      <c r="I619" s="86" t="s">
        <v>6205</v>
      </c>
    </row>
    <row r="620" spans="1:9" x14ac:dyDescent="0.3">
      <c r="A620" s="87" t="s">
        <v>1409</v>
      </c>
      <c r="B620" s="87" t="s">
        <v>1410</v>
      </c>
      <c r="C620" s="87" t="s">
        <v>1411</v>
      </c>
      <c r="D620" s="86" t="s">
        <v>697</v>
      </c>
      <c r="E620" s="86" t="s">
        <v>697</v>
      </c>
      <c r="F620" s="86" t="s">
        <v>27</v>
      </c>
      <c r="G620" s="86"/>
      <c r="H620" s="239">
        <f t="shared" si="7"/>
        <v>100</v>
      </c>
      <c r="I620" s="86" t="s">
        <v>6205</v>
      </c>
    </row>
    <row r="621" spans="1:9" x14ac:dyDescent="0.3">
      <c r="A621" s="87" t="s">
        <v>1412</v>
      </c>
      <c r="B621" s="87" t="s">
        <v>1410</v>
      </c>
      <c r="C621" s="87" t="s">
        <v>1413</v>
      </c>
      <c r="D621" s="86" t="s">
        <v>697</v>
      </c>
      <c r="E621" s="86" t="s">
        <v>697</v>
      </c>
      <c r="F621" s="86" t="s">
        <v>27</v>
      </c>
      <c r="G621" s="86" t="s">
        <v>22</v>
      </c>
      <c r="H621" s="239">
        <f t="shared" si="7"/>
        <v>100</v>
      </c>
      <c r="I621" s="86" t="s">
        <v>6205</v>
      </c>
    </row>
    <row r="622" spans="1:9" x14ac:dyDescent="0.3">
      <c r="A622" s="87" t="s">
        <v>1414</v>
      </c>
      <c r="B622" s="87" t="s">
        <v>1410</v>
      </c>
      <c r="C622" s="87" t="s">
        <v>1415</v>
      </c>
      <c r="D622" s="86" t="s">
        <v>697</v>
      </c>
      <c r="E622" s="86" t="s">
        <v>697</v>
      </c>
      <c r="F622" s="86" t="s">
        <v>27</v>
      </c>
      <c r="G622" s="86" t="s">
        <v>85</v>
      </c>
      <c r="H622" s="239">
        <f t="shared" si="7"/>
        <v>100</v>
      </c>
      <c r="I622" s="86" t="s">
        <v>6205</v>
      </c>
    </row>
    <row r="623" spans="1:9" x14ac:dyDescent="0.3">
      <c r="A623" s="87" t="s">
        <v>1416</v>
      </c>
      <c r="B623" s="87" t="s">
        <v>1410</v>
      </c>
      <c r="C623" s="87" t="s">
        <v>1417</v>
      </c>
      <c r="D623" s="86" t="s">
        <v>697</v>
      </c>
      <c r="E623" s="86" t="s">
        <v>697</v>
      </c>
      <c r="F623" s="86" t="s">
        <v>27</v>
      </c>
      <c r="G623" s="86" t="s">
        <v>85</v>
      </c>
      <c r="H623" s="239">
        <f t="shared" si="7"/>
        <v>100</v>
      </c>
      <c r="I623" s="86" t="s">
        <v>6205</v>
      </c>
    </row>
    <row r="624" spans="1:9" x14ac:dyDescent="0.3">
      <c r="A624" s="87" t="s">
        <v>1418</v>
      </c>
      <c r="B624" s="87" t="s">
        <v>1410</v>
      </c>
      <c r="C624" s="87" t="s">
        <v>1419</v>
      </c>
      <c r="D624" s="86" t="s">
        <v>697</v>
      </c>
      <c r="E624" s="86" t="s">
        <v>697</v>
      </c>
      <c r="F624" s="86" t="s">
        <v>27</v>
      </c>
      <c r="G624" s="86"/>
      <c r="H624" s="239">
        <f t="shared" si="7"/>
        <v>100</v>
      </c>
      <c r="I624" s="86" t="s">
        <v>6205</v>
      </c>
    </row>
    <row r="625" spans="1:9" x14ac:dyDescent="0.3">
      <c r="A625" s="87" t="s">
        <v>1420</v>
      </c>
      <c r="B625" s="87" t="s">
        <v>1421</v>
      </c>
      <c r="C625" s="87" t="s">
        <v>1387</v>
      </c>
      <c r="D625" s="86" t="s">
        <v>699</v>
      </c>
      <c r="E625" s="86" t="s">
        <v>700</v>
      </c>
      <c r="F625" s="86" t="s">
        <v>27</v>
      </c>
      <c r="G625" s="86" t="s">
        <v>85</v>
      </c>
      <c r="H625" s="239">
        <f t="shared" si="7"/>
        <v>100</v>
      </c>
      <c r="I625" s="86" t="s">
        <v>6205</v>
      </c>
    </row>
    <row r="626" spans="1:9" x14ac:dyDescent="0.3">
      <c r="A626" s="87" t="s">
        <v>1422</v>
      </c>
      <c r="B626" s="87" t="s">
        <v>1421</v>
      </c>
      <c r="C626" s="87" t="s">
        <v>1423</v>
      </c>
      <c r="D626" s="86" t="s">
        <v>699</v>
      </c>
      <c r="E626" s="86" t="s">
        <v>700</v>
      </c>
      <c r="F626" s="86" t="s">
        <v>27</v>
      </c>
      <c r="G626" s="86" t="s">
        <v>85</v>
      </c>
      <c r="H626" s="239">
        <f t="shared" si="7"/>
        <v>100</v>
      </c>
      <c r="I626" s="86" t="s">
        <v>6205</v>
      </c>
    </row>
    <row r="627" spans="1:9" x14ac:dyDescent="0.3">
      <c r="A627" s="87" t="s">
        <v>1424</v>
      </c>
      <c r="B627" s="87" t="s">
        <v>1421</v>
      </c>
      <c r="C627" s="87" t="s">
        <v>1425</v>
      </c>
      <c r="D627" s="86" t="s">
        <v>699</v>
      </c>
      <c r="E627" s="86" t="s">
        <v>700</v>
      </c>
      <c r="F627" s="86" t="s">
        <v>27</v>
      </c>
      <c r="G627" s="86" t="s">
        <v>85</v>
      </c>
      <c r="H627" s="239">
        <f t="shared" si="7"/>
        <v>100</v>
      </c>
      <c r="I627" s="86" t="s">
        <v>6205</v>
      </c>
    </row>
    <row r="628" spans="1:9" x14ac:dyDescent="0.3">
      <c r="A628" s="87" t="s">
        <v>1426</v>
      </c>
      <c r="B628" s="87" t="s">
        <v>1421</v>
      </c>
      <c r="C628" s="87" t="s">
        <v>1427</v>
      </c>
      <c r="D628" s="86" t="s">
        <v>699</v>
      </c>
      <c r="E628" s="86" t="s">
        <v>700</v>
      </c>
      <c r="F628" s="86" t="s">
        <v>27</v>
      </c>
      <c r="G628" s="86" t="s">
        <v>85</v>
      </c>
      <c r="H628" s="239">
        <f t="shared" si="7"/>
        <v>100</v>
      </c>
      <c r="I628" s="86" t="s">
        <v>6205</v>
      </c>
    </row>
    <row r="629" spans="1:9" x14ac:dyDescent="0.3">
      <c r="A629" s="87" t="s">
        <v>1428</v>
      </c>
      <c r="B629" s="87" t="s">
        <v>1421</v>
      </c>
      <c r="C629" s="87" t="s">
        <v>1429</v>
      </c>
      <c r="D629" s="86" t="s">
        <v>699</v>
      </c>
      <c r="E629" s="86" t="s">
        <v>700</v>
      </c>
      <c r="F629" s="86" t="s">
        <v>27</v>
      </c>
      <c r="G629" s="86" t="s">
        <v>85</v>
      </c>
      <c r="H629" s="239">
        <f t="shared" si="7"/>
        <v>100</v>
      </c>
      <c r="I629" s="86" t="s">
        <v>6205</v>
      </c>
    </row>
    <row r="630" spans="1:9" x14ac:dyDescent="0.3">
      <c r="A630" s="87" t="s">
        <v>1430</v>
      </c>
      <c r="B630" s="87" t="s">
        <v>1421</v>
      </c>
      <c r="C630" s="87" t="s">
        <v>1431</v>
      </c>
      <c r="D630" s="86" t="s">
        <v>699</v>
      </c>
      <c r="E630" s="86" t="s">
        <v>700</v>
      </c>
      <c r="F630" s="86" t="s">
        <v>27</v>
      </c>
      <c r="G630" s="86" t="s">
        <v>85</v>
      </c>
      <c r="H630" s="239">
        <f t="shared" si="7"/>
        <v>100</v>
      </c>
      <c r="I630" s="86" t="s">
        <v>6205</v>
      </c>
    </row>
    <row r="631" spans="1:9" x14ac:dyDescent="0.3">
      <c r="A631" s="87" t="s">
        <v>1432</v>
      </c>
      <c r="B631" s="87" t="s">
        <v>1421</v>
      </c>
      <c r="C631" s="87" t="s">
        <v>1433</v>
      </c>
      <c r="D631" s="86" t="s">
        <v>699</v>
      </c>
      <c r="E631" s="86" t="s">
        <v>700</v>
      </c>
      <c r="F631" s="86" t="s">
        <v>27</v>
      </c>
      <c r="G631" s="86" t="s">
        <v>22</v>
      </c>
      <c r="H631" s="239">
        <f t="shared" si="7"/>
        <v>100</v>
      </c>
      <c r="I631" s="86" t="s">
        <v>6205</v>
      </c>
    </row>
    <row r="632" spans="1:9" x14ac:dyDescent="0.3">
      <c r="A632" s="87" t="s">
        <v>1434</v>
      </c>
      <c r="B632" s="87" t="s">
        <v>1421</v>
      </c>
      <c r="C632" s="87" t="s">
        <v>1435</v>
      </c>
      <c r="D632" s="86" t="s">
        <v>699</v>
      </c>
      <c r="E632" s="86" t="s">
        <v>700</v>
      </c>
      <c r="F632" s="86" t="s">
        <v>27</v>
      </c>
      <c r="G632" s="86" t="s">
        <v>85</v>
      </c>
      <c r="H632" s="239">
        <f t="shared" si="7"/>
        <v>100</v>
      </c>
      <c r="I632" s="86" t="s">
        <v>6205</v>
      </c>
    </row>
    <row r="633" spans="1:9" x14ac:dyDescent="0.3">
      <c r="A633" s="87" t="s">
        <v>1436</v>
      </c>
      <c r="B633" s="87" t="s">
        <v>1421</v>
      </c>
      <c r="C633" s="87" t="s">
        <v>1437</v>
      </c>
      <c r="D633" s="86" t="s">
        <v>699</v>
      </c>
      <c r="E633" s="86" t="s">
        <v>700</v>
      </c>
      <c r="F633" s="86" t="s">
        <v>27</v>
      </c>
      <c r="G633" s="86" t="s">
        <v>20</v>
      </c>
      <c r="H633" s="239">
        <f t="shared" si="7"/>
        <v>100</v>
      </c>
      <c r="I633" s="86" t="s">
        <v>6205</v>
      </c>
    </row>
    <row r="634" spans="1:9" x14ac:dyDescent="0.3">
      <c r="A634" s="87" t="s">
        <v>1438</v>
      </c>
      <c r="B634" s="87" t="s">
        <v>1439</v>
      </c>
      <c r="C634" s="87" t="s">
        <v>1440</v>
      </c>
      <c r="D634" s="86" t="s">
        <v>702</v>
      </c>
      <c r="E634" s="86" t="s">
        <v>703</v>
      </c>
      <c r="F634" s="86" t="s">
        <v>27</v>
      </c>
      <c r="G634" s="86" t="s">
        <v>85</v>
      </c>
      <c r="H634" s="239">
        <f t="shared" si="7"/>
        <v>100</v>
      </c>
      <c r="I634" s="86" t="s">
        <v>6205</v>
      </c>
    </row>
    <row r="635" spans="1:9" x14ac:dyDescent="0.3">
      <c r="A635" s="87" t="s">
        <v>1441</v>
      </c>
      <c r="B635" s="87" t="s">
        <v>1439</v>
      </c>
      <c r="C635" s="87" t="s">
        <v>1392</v>
      </c>
      <c r="D635" s="86" t="s">
        <v>702</v>
      </c>
      <c r="E635" s="86" t="s">
        <v>703</v>
      </c>
      <c r="F635" s="86" t="s">
        <v>27</v>
      </c>
      <c r="G635" s="86"/>
      <c r="H635" s="239">
        <f t="shared" si="7"/>
        <v>100</v>
      </c>
      <c r="I635" s="86" t="s">
        <v>6205</v>
      </c>
    </row>
    <row r="636" spans="1:9" x14ac:dyDescent="0.3">
      <c r="A636" s="87" t="s">
        <v>1442</v>
      </c>
      <c r="B636" s="87" t="s">
        <v>1443</v>
      </c>
      <c r="C636" s="87" t="s">
        <v>1402</v>
      </c>
      <c r="D636" s="86" t="s">
        <v>705</v>
      </c>
      <c r="E636" s="86" t="s">
        <v>705</v>
      </c>
      <c r="F636" s="86" t="s">
        <v>27</v>
      </c>
      <c r="G636" s="86" t="s">
        <v>22</v>
      </c>
      <c r="H636" s="239">
        <f t="shared" si="7"/>
        <v>100</v>
      </c>
      <c r="I636" s="86" t="s">
        <v>6205</v>
      </c>
    </row>
    <row r="637" spans="1:9" x14ac:dyDescent="0.3">
      <c r="A637" s="87" t="s">
        <v>1444</v>
      </c>
      <c r="B637" s="87" t="s">
        <v>1443</v>
      </c>
      <c r="C637" s="87" t="s">
        <v>1404</v>
      </c>
      <c r="D637" s="86" t="s">
        <v>705</v>
      </c>
      <c r="E637" s="86" t="s">
        <v>705</v>
      </c>
      <c r="F637" s="86" t="s">
        <v>27</v>
      </c>
      <c r="G637" s="86" t="s">
        <v>22</v>
      </c>
      <c r="H637" s="239">
        <f t="shared" si="7"/>
        <v>100</v>
      </c>
      <c r="I637" s="86" t="s">
        <v>6205</v>
      </c>
    </row>
    <row r="638" spans="1:9" x14ac:dyDescent="0.3">
      <c r="A638" s="87" t="s">
        <v>1445</v>
      </c>
      <c r="B638" s="87" t="s">
        <v>1443</v>
      </c>
      <c r="C638" s="87" t="s">
        <v>1406</v>
      </c>
      <c r="D638" s="86" t="s">
        <v>705</v>
      </c>
      <c r="E638" s="86" t="s">
        <v>705</v>
      </c>
      <c r="F638" s="86" t="s">
        <v>27</v>
      </c>
      <c r="G638" s="86" t="s">
        <v>22</v>
      </c>
      <c r="H638" s="239">
        <f t="shared" si="7"/>
        <v>100</v>
      </c>
      <c r="I638" s="86" t="s">
        <v>6205</v>
      </c>
    </row>
    <row r="639" spans="1:9" x14ac:dyDescent="0.3">
      <c r="A639" s="87" t="s">
        <v>1446</v>
      </c>
      <c r="B639" s="87" t="s">
        <v>1447</v>
      </c>
      <c r="C639" s="87" t="s">
        <v>1448</v>
      </c>
      <c r="D639" s="86" t="s">
        <v>707</v>
      </c>
      <c r="E639" s="86" t="s">
        <v>707</v>
      </c>
      <c r="F639" s="86" t="s">
        <v>27</v>
      </c>
      <c r="G639" s="86" t="s">
        <v>22</v>
      </c>
      <c r="H639" s="239">
        <f t="shared" si="7"/>
        <v>100</v>
      </c>
      <c r="I639" s="86" t="s">
        <v>6205</v>
      </c>
    </row>
    <row r="640" spans="1:9" x14ac:dyDescent="0.3">
      <c r="A640" s="87" t="s">
        <v>1449</v>
      </c>
      <c r="B640" s="87" t="s">
        <v>1447</v>
      </c>
      <c r="C640" s="87" t="s">
        <v>1450</v>
      </c>
      <c r="D640" s="86" t="s">
        <v>707</v>
      </c>
      <c r="E640" s="86" t="s">
        <v>707</v>
      </c>
      <c r="F640" s="86" t="s">
        <v>27</v>
      </c>
      <c r="G640" s="86" t="s">
        <v>22</v>
      </c>
      <c r="H640" s="239">
        <f t="shared" ref="H640:H703" si="8">IF($A640="","",IF($F640=INDEX(Cat_ZAP,1),INDEX(Pts_ZAP,1),IF($G640="","",_xlfn.XLOOKUP($G640,Cat_Marg,Pts_Marg,""))))</f>
        <v>100</v>
      </c>
      <c r="I640" s="86" t="s">
        <v>6205</v>
      </c>
    </row>
    <row r="641" spans="1:9" x14ac:dyDescent="0.3">
      <c r="A641" s="87" t="s">
        <v>1451</v>
      </c>
      <c r="B641" s="87" t="s">
        <v>1447</v>
      </c>
      <c r="C641" s="87" t="s">
        <v>1452</v>
      </c>
      <c r="D641" s="86" t="s">
        <v>707</v>
      </c>
      <c r="E641" s="86" t="s">
        <v>707</v>
      </c>
      <c r="F641" s="86" t="s">
        <v>27</v>
      </c>
      <c r="G641" s="86" t="s">
        <v>85</v>
      </c>
      <c r="H641" s="239">
        <f t="shared" si="8"/>
        <v>100</v>
      </c>
      <c r="I641" s="86" t="s">
        <v>6205</v>
      </c>
    </row>
    <row r="642" spans="1:9" x14ac:dyDescent="0.3">
      <c r="A642" s="87" t="s">
        <v>1453</v>
      </c>
      <c r="B642" s="87" t="s">
        <v>1447</v>
      </c>
      <c r="C642" s="87" t="s">
        <v>1454</v>
      </c>
      <c r="D642" s="86" t="s">
        <v>707</v>
      </c>
      <c r="E642" s="86" t="s">
        <v>707</v>
      </c>
      <c r="F642" s="86" t="s">
        <v>27</v>
      </c>
      <c r="G642" s="86" t="s">
        <v>85</v>
      </c>
      <c r="H642" s="239">
        <f t="shared" si="8"/>
        <v>100</v>
      </c>
      <c r="I642" s="86" t="s">
        <v>6205</v>
      </c>
    </row>
    <row r="643" spans="1:9" x14ac:dyDescent="0.3">
      <c r="A643" s="87" t="s">
        <v>1455</v>
      </c>
      <c r="B643" s="87" t="s">
        <v>1447</v>
      </c>
      <c r="C643" s="87" t="s">
        <v>1456</v>
      </c>
      <c r="D643" s="86" t="s">
        <v>707</v>
      </c>
      <c r="E643" s="86" t="s">
        <v>707</v>
      </c>
      <c r="F643" s="86" t="s">
        <v>27</v>
      </c>
      <c r="G643" s="86" t="s">
        <v>85</v>
      </c>
      <c r="H643" s="239">
        <f t="shared" si="8"/>
        <v>100</v>
      </c>
      <c r="I643" s="86" t="s">
        <v>6205</v>
      </c>
    </row>
    <row r="644" spans="1:9" x14ac:dyDescent="0.3">
      <c r="A644" s="87" t="s">
        <v>1457</v>
      </c>
      <c r="B644" s="87" t="s">
        <v>1458</v>
      </c>
      <c r="C644" s="87" t="s">
        <v>1459</v>
      </c>
      <c r="D644" s="86" t="s">
        <v>709</v>
      </c>
      <c r="E644" s="86" t="s">
        <v>709</v>
      </c>
      <c r="F644" s="86" t="s">
        <v>27</v>
      </c>
      <c r="G644" s="86" t="s">
        <v>85</v>
      </c>
      <c r="H644" s="239">
        <f t="shared" si="8"/>
        <v>100</v>
      </c>
      <c r="I644" s="86" t="s">
        <v>6205</v>
      </c>
    </row>
    <row r="645" spans="1:9" x14ac:dyDescent="0.3">
      <c r="A645" s="87" t="s">
        <v>1460</v>
      </c>
      <c r="B645" s="87" t="s">
        <v>1461</v>
      </c>
      <c r="C645" s="87" t="s">
        <v>1462</v>
      </c>
      <c r="D645" s="86" t="s">
        <v>711</v>
      </c>
      <c r="E645" s="86" t="s">
        <v>712</v>
      </c>
      <c r="F645" s="86" t="s">
        <v>27</v>
      </c>
      <c r="G645" s="86" t="s">
        <v>20</v>
      </c>
      <c r="H645" s="239">
        <f t="shared" si="8"/>
        <v>100</v>
      </c>
      <c r="I645" s="86" t="s">
        <v>6205</v>
      </c>
    </row>
    <row r="646" spans="1:9" x14ac:dyDescent="0.3">
      <c r="A646" s="87" t="s">
        <v>1463</v>
      </c>
      <c r="B646" s="87" t="s">
        <v>1461</v>
      </c>
      <c r="C646" s="87" t="s">
        <v>1464</v>
      </c>
      <c r="D646" s="86" t="s">
        <v>711</v>
      </c>
      <c r="E646" s="86" t="s">
        <v>712</v>
      </c>
      <c r="F646" s="86" t="s">
        <v>27</v>
      </c>
      <c r="G646" s="86" t="s">
        <v>85</v>
      </c>
      <c r="H646" s="239">
        <f t="shared" si="8"/>
        <v>100</v>
      </c>
      <c r="I646" s="86" t="s">
        <v>6205</v>
      </c>
    </row>
    <row r="647" spans="1:9" x14ac:dyDescent="0.3">
      <c r="A647" s="87" t="s">
        <v>1465</v>
      </c>
      <c r="B647" s="87" t="s">
        <v>1461</v>
      </c>
      <c r="C647" s="87" t="s">
        <v>1466</v>
      </c>
      <c r="D647" s="86" t="s">
        <v>711</v>
      </c>
      <c r="E647" s="86" t="s">
        <v>712</v>
      </c>
      <c r="F647" s="86" t="s">
        <v>27</v>
      </c>
      <c r="G647" s="86" t="s">
        <v>18</v>
      </c>
      <c r="H647" s="239">
        <f t="shared" si="8"/>
        <v>100</v>
      </c>
      <c r="I647" s="86" t="s">
        <v>6205</v>
      </c>
    </row>
    <row r="648" spans="1:9" x14ac:dyDescent="0.3">
      <c r="A648" s="87" t="s">
        <v>1467</v>
      </c>
      <c r="B648" s="87" t="s">
        <v>1461</v>
      </c>
      <c r="C648" s="87" t="s">
        <v>1468</v>
      </c>
      <c r="D648" s="86" t="s">
        <v>711</v>
      </c>
      <c r="E648" s="86" t="s">
        <v>712</v>
      </c>
      <c r="F648" s="86" t="s">
        <v>27</v>
      </c>
      <c r="G648" s="86" t="s">
        <v>20</v>
      </c>
      <c r="H648" s="239">
        <f t="shared" si="8"/>
        <v>100</v>
      </c>
      <c r="I648" s="86" t="s">
        <v>6205</v>
      </c>
    </row>
    <row r="649" spans="1:9" x14ac:dyDescent="0.3">
      <c r="A649" s="87" t="s">
        <v>1469</v>
      </c>
      <c r="B649" s="87" t="s">
        <v>1461</v>
      </c>
      <c r="C649" s="87" t="s">
        <v>1470</v>
      </c>
      <c r="D649" s="86" t="s">
        <v>711</v>
      </c>
      <c r="E649" s="86" t="s">
        <v>712</v>
      </c>
      <c r="F649" s="86" t="s">
        <v>27</v>
      </c>
      <c r="G649" s="86" t="s">
        <v>20</v>
      </c>
      <c r="H649" s="239">
        <f t="shared" si="8"/>
        <v>100</v>
      </c>
      <c r="I649" s="86" t="s">
        <v>6205</v>
      </c>
    </row>
    <row r="650" spans="1:9" x14ac:dyDescent="0.3">
      <c r="A650" s="87" t="s">
        <v>1471</v>
      </c>
      <c r="B650" s="87" t="s">
        <v>1461</v>
      </c>
      <c r="C650" s="87" t="s">
        <v>1472</v>
      </c>
      <c r="D650" s="86" t="s">
        <v>711</v>
      </c>
      <c r="E650" s="86" t="s">
        <v>712</v>
      </c>
      <c r="F650" s="86" t="s">
        <v>27</v>
      </c>
      <c r="G650" s="86" t="s">
        <v>20</v>
      </c>
      <c r="H650" s="239">
        <f t="shared" si="8"/>
        <v>100</v>
      </c>
      <c r="I650" s="86" t="s">
        <v>6205</v>
      </c>
    </row>
    <row r="651" spans="1:9" x14ac:dyDescent="0.3">
      <c r="A651" s="87" t="s">
        <v>1473</v>
      </c>
      <c r="B651" s="87" t="s">
        <v>1461</v>
      </c>
      <c r="C651" s="87" t="s">
        <v>1474</v>
      </c>
      <c r="D651" s="86" t="s">
        <v>711</v>
      </c>
      <c r="E651" s="86" t="s">
        <v>712</v>
      </c>
      <c r="F651" s="86" t="s">
        <v>27</v>
      </c>
      <c r="G651" s="86" t="s">
        <v>18</v>
      </c>
      <c r="H651" s="239">
        <f t="shared" si="8"/>
        <v>100</v>
      </c>
      <c r="I651" s="86" t="s">
        <v>6205</v>
      </c>
    </row>
    <row r="652" spans="1:9" x14ac:dyDescent="0.3">
      <c r="A652" s="87" t="s">
        <v>1475</v>
      </c>
      <c r="B652" s="87" t="s">
        <v>1461</v>
      </c>
      <c r="C652" s="87" t="s">
        <v>1476</v>
      </c>
      <c r="D652" s="86" t="s">
        <v>711</v>
      </c>
      <c r="E652" s="86" t="s">
        <v>712</v>
      </c>
      <c r="F652" s="86" t="s">
        <v>27</v>
      </c>
      <c r="G652" s="86" t="s">
        <v>20</v>
      </c>
      <c r="H652" s="239">
        <f t="shared" si="8"/>
        <v>100</v>
      </c>
      <c r="I652" s="86" t="s">
        <v>6205</v>
      </c>
    </row>
    <row r="653" spans="1:9" x14ac:dyDescent="0.3">
      <c r="A653" s="87" t="s">
        <v>1477</v>
      </c>
      <c r="B653" s="87" t="s">
        <v>1461</v>
      </c>
      <c r="C653" s="87" t="s">
        <v>1478</v>
      </c>
      <c r="D653" s="86" t="s">
        <v>711</v>
      </c>
      <c r="E653" s="86" t="s">
        <v>712</v>
      </c>
      <c r="F653" s="86" t="s">
        <v>27</v>
      </c>
      <c r="G653" s="86" t="s">
        <v>22</v>
      </c>
      <c r="H653" s="239">
        <f t="shared" si="8"/>
        <v>100</v>
      </c>
      <c r="I653" s="86" t="s">
        <v>6205</v>
      </c>
    </row>
    <row r="654" spans="1:9" x14ac:dyDescent="0.3">
      <c r="A654" s="87" t="s">
        <v>1479</v>
      </c>
      <c r="B654" s="87" t="s">
        <v>1461</v>
      </c>
      <c r="C654" s="87" t="s">
        <v>1480</v>
      </c>
      <c r="D654" s="86" t="s">
        <v>711</v>
      </c>
      <c r="E654" s="86" t="s">
        <v>712</v>
      </c>
      <c r="F654" s="86" t="s">
        <v>27</v>
      </c>
      <c r="G654" s="86" t="s">
        <v>22</v>
      </c>
      <c r="H654" s="239">
        <f t="shared" si="8"/>
        <v>100</v>
      </c>
      <c r="I654" s="86" t="s">
        <v>6205</v>
      </c>
    </row>
    <row r="655" spans="1:9" x14ac:dyDescent="0.3">
      <c r="A655" s="87" t="s">
        <v>1481</v>
      </c>
      <c r="B655" s="87" t="s">
        <v>1461</v>
      </c>
      <c r="C655" s="87" t="s">
        <v>1482</v>
      </c>
      <c r="D655" s="86" t="s">
        <v>711</v>
      </c>
      <c r="E655" s="86" t="s">
        <v>712</v>
      </c>
      <c r="F655" s="86" t="s">
        <v>27</v>
      </c>
      <c r="G655" s="86" t="s">
        <v>20</v>
      </c>
      <c r="H655" s="239">
        <f t="shared" si="8"/>
        <v>100</v>
      </c>
      <c r="I655" s="86" t="s">
        <v>6205</v>
      </c>
    </row>
    <row r="656" spans="1:9" x14ac:dyDescent="0.3">
      <c r="A656" s="87" t="s">
        <v>1483</v>
      </c>
      <c r="B656" s="87" t="s">
        <v>1461</v>
      </c>
      <c r="C656" s="87" t="s">
        <v>1484</v>
      </c>
      <c r="D656" s="86" t="s">
        <v>711</v>
      </c>
      <c r="E656" s="86" t="s">
        <v>712</v>
      </c>
      <c r="F656" s="86" t="s">
        <v>27</v>
      </c>
      <c r="G656" s="86" t="s">
        <v>22</v>
      </c>
      <c r="H656" s="239">
        <f t="shared" si="8"/>
        <v>100</v>
      </c>
      <c r="I656" s="86" t="s">
        <v>6205</v>
      </c>
    </row>
    <row r="657" spans="1:9" x14ac:dyDescent="0.3">
      <c r="A657" s="87" t="s">
        <v>1485</v>
      </c>
      <c r="B657" s="87" t="s">
        <v>1461</v>
      </c>
      <c r="C657" s="87" t="s">
        <v>1486</v>
      </c>
      <c r="D657" s="86" t="s">
        <v>711</v>
      </c>
      <c r="E657" s="86" t="s">
        <v>712</v>
      </c>
      <c r="F657" s="86" t="s">
        <v>27</v>
      </c>
      <c r="G657" s="86" t="s">
        <v>85</v>
      </c>
      <c r="H657" s="239">
        <f t="shared" si="8"/>
        <v>100</v>
      </c>
      <c r="I657" s="86" t="s">
        <v>6205</v>
      </c>
    </row>
    <row r="658" spans="1:9" x14ac:dyDescent="0.3">
      <c r="A658" s="87" t="s">
        <v>1487</v>
      </c>
      <c r="B658" s="87" t="s">
        <v>1461</v>
      </c>
      <c r="C658" s="87" t="s">
        <v>1488</v>
      </c>
      <c r="D658" s="86" t="s">
        <v>711</v>
      </c>
      <c r="E658" s="86" t="s">
        <v>712</v>
      </c>
      <c r="F658" s="86" t="s">
        <v>27</v>
      </c>
      <c r="G658" s="86" t="s">
        <v>22</v>
      </c>
      <c r="H658" s="239">
        <f t="shared" si="8"/>
        <v>100</v>
      </c>
      <c r="I658" s="86" t="s">
        <v>6205</v>
      </c>
    </row>
    <row r="659" spans="1:9" x14ac:dyDescent="0.3">
      <c r="A659" s="87" t="s">
        <v>1489</v>
      </c>
      <c r="B659" s="87" t="s">
        <v>1461</v>
      </c>
      <c r="C659" s="87" t="s">
        <v>1490</v>
      </c>
      <c r="D659" s="86" t="s">
        <v>711</v>
      </c>
      <c r="E659" s="86" t="s">
        <v>712</v>
      </c>
      <c r="F659" s="86" t="s">
        <v>27</v>
      </c>
      <c r="G659" s="86" t="s">
        <v>85</v>
      </c>
      <c r="H659" s="239">
        <f t="shared" si="8"/>
        <v>100</v>
      </c>
      <c r="I659" s="86" t="s">
        <v>6205</v>
      </c>
    </row>
    <row r="660" spans="1:9" x14ac:dyDescent="0.3">
      <c r="A660" s="87" t="s">
        <v>1491</v>
      </c>
      <c r="B660" s="87" t="s">
        <v>1461</v>
      </c>
      <c r="C660" s="87" t="s">
        <v>1492</v>
      </c>
      <c r="D660" s="86" t="s">
        <v>711</v>
      </c>
      <c r="E660" s="86" t="s">
        <v>712</v>
      </c>
      <c r="F660" s="86" t="s">
        <v>27</v>
      </c>
      <c r="G660" s="86" t="s">
        <v>20</v>
      </c>
      <c r="H660" s="239">
        <f t="shared" si="8"/>
        <v>100</v>
      </c>
      <c r="I660" s="86" t="s">
        <v>6205</v>
      </c>
    </row>
    <row r="661" spans="1:9" x14ac:dyDescent="0.3">
      <c r="A661" s="87" t="s">
        <v>1493</v>
      </c>
      <c r="B661" s="87" t="s">
        <v>1461</v>
      </c>
      <c r="C661" s="87" t="s">
        <v>1494</v>
      </c>
      <c r="D661" s="86" t="s">
        <v>711</v>
      </c>
      <c r="E661" s="86" t="s">
        <v>712</v>
      </c>
      <c r="F661" s="86" t="s">
        <v>27</v>
      </c>
      <c r="G661" s="86" t="s">
        <v>22</v>
      </c>
      <c r="H661" s="239">
        <f t="shared" si="8"/>
        <v>100</v>
      </c>
      <c r="I661" s="86" t="s">
        <v>6205</v>
      </c>
    </row>
    <row r="662" spans="1:9" x14ac:dyDescent="0.3">
      <c r="A662" s="87" t="s">
        <v>1495</v>
      </c>
      <c r="B662" s="87" t="s">
        <v>1461</v>
      </c>
      <c r="C662" s="87" t="s">
        <v>1496</v>
      </c>
      <c r="D662" s="86" t="s">
        <v>711</v>
      </c>
      <c r="E662" s="86" t="s">
        <v>712</v>
      </c>
      <c r="F662" s="86" t="s">
        <v>27</v>
      </c>
      <c r="G662" s="86" t="s">
        <v>20</v>
      </c>
      <c r="H662" s="239">
        <f t="shared" si="8"/>
        <v>100</v>
      </c>
      <c r="I662" s="86" t="s">
        <v>6205</v>
      </c>
    </row>
    <row r="663" spans="1:9" x14ac:dyDescent="0.3">
      <c r="A663" s="87" t="s">
        <v>1497</v>
      </c>
      <c r="B663" s="87" t="s">
        <v>1461</v>
      </c>
      <c r="C663" s="87" t="s">
        <v>1498</v>
      </c>
      <c r="D663" s="86" t="s">
        <v>711</v>
      </c>
      <c r="E663" s="86" t="s">
        <v>712</v>
      </c>
      <c r="F663" s="86" t="s">
        <v>27</v>
      </c>
      <c r="G663" s="86" t="s">
        <v>22</v>
      </c>
      <c r="H663" s="239">
        <f t="shared" si="8"/>
        <v>100</v>
      </c>
      <c r="I663" s="86" t="s">
        <v>6205</v>
      </c>
    </row>
    <row r="664" spans="1:9" x14ac:dyDescent="0.3">
      <c r="A664" s="87" t="s">
        <v>1499</v>
      </c>
      <c r="B664" s="87" t="s">
        <v>1461</v>
      </c>
      <c r="C664" s="87" t="s">
        <v>1500</v>
      </c>
      <c r="D664" s="86" t="s">
        <v>711</v>
      </c>
      <c r="E664" s="86" t="s">
        <v>712</v>
      </c>
      <c r="F664" s="86" t="s">
        <v>27</v>
      </c>
      <c r="G664" s="86" t="s">
        <v>20</v>
      </c>
      <c r="H664" s="239">
        <f t="shared" si="8"/>
        <v>100</v>
      </c>
      <c r="I664" s="86" t="s">
        <v>6205</v>
      </c>
    </row>
    <row r="665" spans="1:9" x14ac:dyDescent="0.3">
      <c r="A665" s="87" t="s">
        <v>1501</v>
      </c>
      <c r="B665" s="87" t="s">
        <v>1461</v>
      </c>
      <c r="C665" s="87" t="s">
        <v>1502</v>
      </c>
      <c r="D665" s="86" t="s">
        <v>711</v>
      </c>
      <c r="E665" s="86" t="s">
        <v>712</v>
      </c>
      <c r="F665" s="86" t="s">
        <v>27</v>
      </c>
      <c r="G665" s="86" t="s">
        <v>85</v>
      </c>
      <c r="H665" s="239">
        <f t="shared" si="8"/>
        <v>100</v>
      </c>
      <c r="I665" s="86" t="s">
        <v>6205</v>
      </c>
    </row>
    <row r="666" spans="1:9" x14ac:dyDescent="0.3">
      <c r="A666" s="87" t="s">
        <v>1503</v>
      </c>
      <c r="B666" s="87" t="s">
        <v>1461</v>
      </c>
      <c r="C666" s="87" t="s">
        <v>1504</v>
      </c>
      <c r="D666" s="86" t="s">
        <v>711</v>
      </c>
      <c r="E666" s="86" t="s">
        <v>712</v>
      </c>
      <c r="F666" s="86" t="s">
        <v>27</v>
      </c>
      <c r="G666" s="86" t="s">
        <v>85</v>
      </c>
      <c r="H666" s="239">
        <f t="shared" si="8"/>
        <v>100</v>
      </c>
      <c r="I666" s="86" t="s">
        <v>6205</v>
      </c>
    </row>
    <row r="667" spans="1:9" x14ac:dyDescent="0.3">
      <c r="A667" s="87" t="s">
        <v>1505</v>
      </c>
      <c r="B667" s="87" t="s">
        <v>1461</v>
      </c>
      <c r="C667" s="87" t="s">
        <v>1506</v>
      </c>
      <c r="D667" s="86" t="s">
        <v>711</v>
      </c>
      <c r="E667" s="86" t="s">
        <v>712</v>
      </c>
      <c r="F667" s="86" t="s">
        <v>27</v>
      </c>
      <c r="G667" s="86" t="s">
        <v>85</v>
      </c>
      <c r="H667" s="239">
        <f t="shared" si="8"/>
        <v>100</v>
      </c>
      <c r="I667" s="86" t="s">
        <v>6205</v>
      </c>
    </row>
    <row r="668" spans="1:9" x14ac:dyDescent="0.3">
      <c r="A668" s="87" t="s">
        <v>1507</v>
      </c>
      <c r="B668" s="87" t="s">
        <v>1461</v>
      </c>
      <c r="C668" s="87" t="s">
        <v>1508</v>
      </c>
      <c r="D668" s="86" t="s">
        <v>711</v>
      </c>
      <c r="E668" s="86" t="s">
        <v>712</v>
      </c>
      <c r="F668" s="86" t="s">
        <v>27</v>
      </c>
      <c r="G668" s="86" t="s">
        <v>20</v>
      </c>
      <c r="H668" s="239">
        <f t="shared" si="8"/>
        <v>100</v>
      </c>
      <c r="I668" s="86" t="s">
        <v>6205</v>
      </c>
    </row>
    <row r="669" spans="1:9" x14ac:dyDescent="0.3">
      <c r="A669" s="87" t="s">
        <v>1509</v>
      </c>
      <c r="B669" s="87" t="s">
        <v>1461</v>
      </c>
      <c r="C669" s="87" t="s">
        <v>1510</v>
      </c>
      <c r="D669" s="86" t="s">
        <v>711</v>
      </c>
      <c r="E669" s="86" t="s">
        <v>712</v>
      </c>
      <c r="F669" s="86" t="s">
        <v>27</v>
      </c>
      <c r="G669" s="86" t="s">
        <v>20</v>
      </c>
      <c r="H669" s="239">
        <f t="shared" si="8"/>
        <v>100</v>
      </c>
      <c r="I669" s="86" t="s">
        <v>6205</v>
      </c>
    </row>
    <row r="670" spans="1:9" x14ac:dyDescent="0.3">
      <c r="A670" s="87" t="s">
        <v>1511</v>
      </c>
      <c r="B670" s="87" t="s">
        <v>1461</v>
      </c>
      <c r="C670" s="87" t="s">
        <v>1512</v>
      </c>
      <c r="D670" s="86" t="s">
        <v>711</v>
      </c>
      <c r="E670" s="86" t="s">
        <v>712</v>
      </c>
      <c r="F670" s="86" t="s">
        <v>27</v>
      </c>
      <c r="G670" s="86" t="s">
        <v>20</v>
      </c>
      <c r="H670" s="239">
        <f t="shared" si="8"/>
        <v>100</v>
      </c>
      <c r="I670" s="86" t="s">
        <v>6205</v>
      </c>
    </row>
    <row r="671" spans="1:9" x14ac:dyDescent="0.3">
      <c r="A671" s="87" t="s">
        <v>1513</v>
      </c>
      <c r="B671" s="87" t="s">
        <v>1461</v>
      </c>
      <c r="C671" s="87" t="s">
        <v>1514</v>
      </c>
      <c r="D671" s="86" t="s">
        <v>711</v>
      </c>
      <c r="E671" s="86" t="s">
        <v>712</v>
      </c>
      <c r="F671" s="86" t="s">
        <v>27</v>
      </c>
      <c r="G671" s="86" t="s">
        <v>20</v>
      </c>
      <c r="H671" s="239">
        <f t="shared" si="8"/>
        <v>100</v>
      </c>
      <c r="I671" s="86" t="s">
        <v>6205</v>
      </c>
    </row>
    <row r="672" spans="1:9" x14ac:dyDescent="0.3">
      <c r="A672" s="87" t="s">
        <v>1515</v>
      </c>
      <c r="B672" s="87" t="s">
        <v>1461</v>
      </c>
      <c r="C672" s="87" t="s">
        <v>1516</v>
      </c>
      <c r="D672" s="86" t="s">
        <v>711</v>
      </c>
      <c r="E672" s="86" t="s">
        <v>712</v>
      </c>
      <c r="F672" s="86" t="s">
        <v>27</v>
      </c>
      <c r="G672" s="86" t="s">
        <v>85</v>
      </c>
      <c r="H672" s="239">
        <f t="shared" si="8"/>
        <v>100</v>
      </c>
      <c r="I672" s="86" t="s">
        <v>6205</v>
      </c>
    </row>
    <row r="673" spans="1:9" x14ac:dyDescent="0.3">
      <c r="A673" s="87" t="s">
        <v>1517</v>
      </c>
      <c r="B673" s="87" t="s">
        <v>1518</v>
      </c>
      <c r="C673" s="87" t="s">
        <v>1519</v>
      </c>
      <c r="D673" s="86" t="s">
        <v>711</v>
      </c>
      <c r="E673" s="86" t="s">
        <v>5148</v>
      </c>
      <c r="F673" s="86" t="s">
        <v>27</v>
      </c>
      <c r="G673" s="86" t="s">
        <v>85</v>
      </c>
      <c r="H673" s="239">
        <f t="shared" si="8"/>
        <v>100</v>
      </c>
      <c r="I673" s="86" t="s">
        <v>6205</v>
      </c>
    </row>
    <row r="674" spans="1:9" x14ac:dyDescent="0.3">
      <c r="A674" s="87" t="s">
        <v>1520</v>
      </c>
      <c r="B674" s="87" t="s">
        <v>1521</v>
      </c>
      <c r="C674" s="87" t="s">
        <v>1522</v>
      </c>
      <c r="D674" s="86" t="s">
        <v>711</v>
      </c>
      <c r="E674" s="86" t="s">
        <v>5149</v>
      </c>
      <c r="F674" s="86" t="s">
        <v>27</v>
      </c>
      <c r="G674" s="86" t="s">
        <v>20</v>
      </c>
      <c r="H674" s="239">
        <f t="shared" si="8"/>
        <v>100</v>
      </c>
      <c r="I674" s="86" t="s">
        <v>6205</v>
      </c>
    </row>
    <row r="675" spans="1:9" x14ac:dyDescent="0.3">
      <c r="A675" s="87" t="s">
        <v>1523</v>
      </c>
      <c r="B675" s="87" t="s">
        <v>1521</v>
      </c>
      <c r="C675" s="87" t="s">
        <v>1524</v>
      </c>
      <c r="D675" s="86" t="s">
        <v>711</v>
      </c>
      <c r="E675" s="86" t="s">
        <v>5149</v>
      </c>
      <c r="F675" s="86" t="s">
        <v>27</v>
      </c>
      <c r="G675" s="86" t="s">
        <v>18</v>
      </c>
      <c r="H675" s="239">
        <f t="shared" si="8"/>
        <v>100</v>
      </c>
      <c r="I675" s="86" t="s">
        <v>6205</v>
      </c>
    </row>
    <row r="676" spans="1:9" x14ac:dyDescent="0.3">
      <c r="A676" s="87" t="s">
        <v>1525</v>
      </c>
      <c r="B676" s="87" t="s">
        <v>1521</v>
      </c>
      <c r="C676" s="87" t="s">
        <v>1526</v>
      </c>
      <c r="D676" s="86" t="s">
        <v>711</v>
      </c>
      <c r="E676" s="86" t="s">
        <v>5149</v>
      </c>
      <c r="F676" s="86" t="s">
        <v>27</v>
      </c>
      <c r="G676" s="86" t="s">
        <v>20</v>
      </c>
      <c r="H676" s="239">
        <f t="shared" si="8"/>
        <v>100</v>
      </c>
      <c r="I676" s="86" t="s">
        <v>6205</v>
      </c>
    </row>
    <row r="677" spans="1:9" x14ac:dyDescent="0.3">
      <c r="A677" s="87" t="s">
        <v>1527</v>
      </c>
      <c r="B677" s="87" t="s">
        <v>1521</v>
      </c>
      <c r="C677" s="87" t="s">
        <v>1528</v>
      </c>
      <c r="D677" s="86" t="s">
        <v>711</v>
      </c>
      <c r="E677" s="86" t="s">
        <v>5149</v>
      </c>
      <c r="F677" s="86" t="s">
        <v>27</v>
      </c>
      <c r="G677" s="86" t="s">
        <v>20</v>
      </c>
      <c r="H677" s="239">
        <f t="shared" si="8"/>
        <v>100</v>
      </c>
      <c r="I677" s="86" t="s">
        <v>6205</v>
      </c>
    </row>
    <row r="678" spans="1:9" x14ac:dyDescent="0.3">
      <c r="A678" s="87" t="s">
        <v>1529</v>
      </c>
      <c r="B678" s="87" t="s">
        <v>1521</v>
      </c>
      <c r="C678" s="87" t="s">
        <v>1530</v>
      </c>
      <c r="D678" s="86" t="s">
        <v>711</v>
      </c>
      <c r="E678" s="86" t="s">
        <v>5149</v>
      </c>
      <c r="F678" s="86" t="s">
        <v>27</v>
      </c>
      <c r="G678" s="86" t="s">
        <v>20</v>
      </c>
      <c r="H678" s="239">
        <f t="shared" si="8"/>
        <v>100</v>
      </c>
      <c r="I678" s="86" t="s">
        <v>6205</v>
      </c>
    </row>
    <row r="679" spans="1:9" x14ac:dyDescent="0.3">
      <c r="A679" s="87" t="s">
        <v>1531</v>
      </c>
      <c r="B679" s="87" t="s">
        <v>1532</v>
      </c>
      <c r="C679" s="87" t="s">
        <v>1533</v>
      </c>
      <c r="D679" s="86" t="s">
        <v>711</v>
      </c>
      <c r="E679" s="86" t="s">
        <v>5150</v>
      </c>
      <c r="F679" s="86" t="s">
        <v>27</v>
      </c>
      <c r="G679" s="86" t="s">
        <v>20</v>
      </c>
      <c r="H679" s="239">
        <f t="shared" si="8"/>
        <v>100</v>
      </c>
      <c r="I679" s="86" t="s">
        <v>6205</v>
      </c>
    </row>
    <row r="680" spans="1:9" x14ac:dyDescent="0.3">
      <c r="A680" s="87" t="s">
        <v>1534</v>
      </c>
      <c r="B680" s="87" t="s">
        <v>1532</v>
      </c>
      <c r="C680" s="87" t="s">
        <v>1535</v>
      </c>
      <c r="D680" s="86" t="s">
        <v>711</v>
      </c>
      <c r="E680" s="86" t="s">
        <v>5150</v>
      </c>
      <c r="F680" s="86" t="s">
        <v>27</v>
      </c>
      <c r="G680" s="86" t="s">
        <v>85</v>
      </c>
      <c r="H680" s="239">
        <f t="shared" si="8"/>
        <v>100</v>
      </c>
      <c r="I680" s="86" t="s">
        <v>6205</v>
      </c>
    </row>
    <row r="681" spans="1:9" x14ac:dyDescent="0.3">
      <c r="A681" s="87" t="s">
        <v>4869</v>
      </c>
      <c r="B681" s="87" t="s">
        <v>1537</v>
      </c>
      <c r="C681" s="87" t="s">
        <v>2388</v>
      </c>
      <c r="D681" s="86" t="s">
        <v>714</v>
      </c>
      <c r="E681" s="86" t="s">
        <v>714</v>
      </c>
      <c r="F681" s="86" t="s">
        <v>29</v>
      </c>
      <c r="G681" s="86" t="s">
        <v>18</v>
      </c>
      <c r="H681" s="239">
        <f t="shared" si="8"/>
        <v>0</v>
      </c>
      <c r="I681" s="86" t="s">
        <v>6205</v>
      </c>
    </row>
    <row r="682" spans="1:9" x14ac:dyDescent="0.3">
      <c r="A682" s="87" t="s">
        <v>1536</v>
      </c>
      <c r="B682" s="87" t="s">
        <v>1537</v>
      </c>
      <c r="C682" s="87" t="s">
        <v>1538</v>
      </c>
      <c r="D682" s="86" t="s">
        <v>714</v>
      </c>
      <c r="E682" s="86" t="s">
        <v>714</v>
      </c>
      <c r="F682" s="86" t="s">
        <v>27</v>
      </c>
      <c r="G682" s="86" t="s">
        <v>85</v>
      </c>
      <c r="H682" s="239">
        <f t="shared" si="8"/>
        <v>100</v>
      </c>
      <c r="I682" s="86" t="s">
        <v>6205</v>
      </c>
    </row>
    <row r="683" spans="1:9" x14ac:dyDescent="0.3">
      <c r="A683" s="87" t="s">
        <v>4870</v>
      </c>
      <c r="B683" s="87" t="s">
        <v>1537</v>
      </c>
      <c r="C683" s="87" t="s">
        <v>1898</v>
      </c>
      <c r="D683" s="86" t="s">
        <v>714</v>
      </c>
      <c r="E683" s="86" t="s">
        <v>714</v>
      </c>
      <c r="F683" s="86" t="s">
        <v>29</v>
      </c>
      <c r="G683" s="86" t="s">
        <v>20</v>
      </c>
      <c r="H683" s="239">
        <f t="shared" si="8"/>
        <v>50</v>
      </c>
      <c r="I683" s="86" t="s">
        <v>6205</v>
      </c>
    </row>
    <row r="684" spans="1:9" x14ac:dyDescent="0.3">
      <c r="A684" s="87" t="s">
        <v>1539</v>
      </c>
      <c r="B684" s="87" t="s">
        <v>1537</v>
      </c>
      <c r="C684" s="87" t="s">
        <v>1540</v>
      </c>
      <c r="D684" s="86" t="s">
        <v>714</v>
      </c>
      <c r="E684" s="86" t="s">
        <v>714</v>
      </c>
      <c r="F684" s="86" t="s">
        <v>27</v>
      </c>
      <c r="G684" s="86" t="s">
        <v>22</v>
      </c>
      <c r="H684" s="239">
        <f t="shared" si="8"/>
        <v>100</v>
      </c>
      <c r="I684" s="86" t="s">
        <v>6205</v>
      </c>
    </row>
    <row r="685" spans="1:9" x14ac:dyDescent="0.3">
      <c r="A685" s="87" t="s">
        <v>1541</v>
      </c>
      <c r="B685" s="87" t="s">
        <v>1542</v>
      </c>
      <c r="C685" s="87" t="s">
        <v>1235</v>
      </c>
      <c r="D685" s="86" t="s">
        <v>716</v>
      </c>
      <c r="E685" s="86" t="s">
        <v>716</v>
      </c>
      <c r="F685" s="86" t="s">
        <v>27</v>
      </c>
      <c r="G685" s="86" t="s">
        <v>20</v>
      </c>
      <c r="H685" s="239">
        <f t="shared" si="8"/>
        <v>100</v>
      </c>
      <c r="I685" s="86" t="s">
        <v>6205</v>
      </c>
    </row>
    <row r="686" spans="1:9" x14ac:dyDescent="0.3">
      <c r="A686" s="87" t="s">
        <v>1543</v>
      </c>
      <c r="B686" s="87" t="s">
        <v>1542</v>
      </c>
      <c r="C686" s="87" t="s">
        <v>1237</v>
      </c>
      <c r="D686" s="86" t="s">
        <v>716</v>
      </c>
      <c r="E686" s="86" t="s">
        <v>716</v>
      </c>
      <c r="F686" s="86" t="s">
        <v>27</v>
      </c>
      <c r="G686" s="86" t="s">
        <v>20</v>
      </c>
      <c r="H686" s="239">
        <f t="shared" si="8"/>
        <v>100</v>
      </c>
      <c r="I686" s="86" t="s">
        <v>6205</v>
      </c>
    </row>
    <row r="687" spans="1:9" x14ac:dyDescent="0.3">
      <c r="A687" s="87" t="s">
        <v>1544</v>
      </c>
      <c r="B687" s="87" t="s">
        <v>1542</v>
      </c>
      <c r="C687" s="87" t="s">
        <v>1545</v>
      </c>
      <c r="D687" s="86" t="s">
        <v>716</v>
      </c>
      <c r="E687" s="86" t="s">
        <v>716</v>
      </c>
      <c r="F687" s="86" t="s">
        <v>27</v>
      </c>
      <c r="G687" s="86" t="s">
        <v>22</v>
      </c>
      <c r="H687" s="239">
        <f t="shared" si="8"/>
        <v>100</v>
      </c>
      <c r="I687" s="86" t="s">
        <v>6205</v>
      </c>
    </row>
    <row r="688" spans="1:9" x14ac:dyDescent="0.3">
      <c r="A688" s="87" t="s">
        <v>1546</v>
      </c>
      <c r="B688" s="87" t="s">
        <v>1542</v>
      </c>
      <c r="C688" s="87" t="s">
        <v>1547</v>
      </c>
      <c r="D688" s="86" t="s">
        <v>716</v>
      </c>
      <c r="E688" s="86" t="s">
        <v>716</v>
      </c>
      <c r="F688" s="86" t="s">
        <v>27</v>
      </c>
      <c r="G688" s="86" t="s">
        <v>85</v>
      </c>
      <c r="H688" s="239">
        <f t="shared" si="8"/>
        <v>100</v>
      </c>
      <c r="I688" s="86" t="s">
        <v>6205</v>
      </c>
    </row>
    <row r="689" spans="1:9" x14ac:dyDescent="0.3">
      <c r="A689" s="87" t="s">
        <v>1548</v>
      </c>
      <c r="B689" s="87" t="s">
        <v>1542</v>
      </c>
      <c r="C689" s="87" t="s">
        <v>1549</v>
      </c>
      <c r="D689" s="86" t="s">
        <v>716</v>
      </c>
      <c r="E689" s="86" t="s">
        <v>716</v>
      </c>
      <c r="F689" s="86" t="s">
        <v>27</v>
      </c>
      <c r="G689" s="86" t="s">
        <v>85</v>
      </c>
      <c r="H689" s="239">
        <f t="shared" si="8"/>
        <v>100</v>
      </c>
      <c r="I689" s="86" t="s">
        <v>6205</v>
      </c>
    </row>
    <row r="690" spans="1:9" x14ac:dyDescent="0.3">
      <c r="A690" s="87" t="s">
        <v>1550</v>
      </c>
      <c r="B690" s="87" t="s">
        <v>1551</v>
      </c>
      <c r="C690" s="87" t="s">
        <v>1552</v>
      </c>
      <c r="D690" s="86" t="s">
        <v>716</v>
      </c>
      <c r="E690" s="86" t="s">
        <v>5151</v>
      </c>
      <c r="F690" s="86" t="s">
        <v>27</v>
      </c>
      <c r="G690" s="86" t="s">
        <v>85</v>
      </c>
      <c r="H690" s="239">
        <f t="shared" si="8"/>
        <v>100</v>
      </c>
      <c r="I690" s="86" t="s">
        <v>6205</v>
      </c>
    </row>
    <row r="691" spans="1:9" x14ac:dyDescent="0.3">
      <c r="A691" s="87" t="s">
        <v>1553</v>
      </c>
      <c r="B691" s="87" t="s">
        <v>1554</v>
      </c>
      <c r="C691" s="87" t="s">
        <v>1555</v>
      </c>
      <c r="D691" s="86" t="s">
        <v>716</v>
      </c>
      <c r="E691" s="86" t="s">
        <v>5152</v>
      </c>
      <c r="F691" s="86" t="s">
        <v>27</v>
      </c>
      <c r="G691" s="86" t="s">
        <v>85</v>
      </c>
      <c r="H691" s="239">
        <f t="shared" si="8"/>
        <v>100</v>
      </c>
      <c r="I691" s="86" t="s">
        <v>6205</v>
      </c>
    </row>
    <row r="692" spans="1:9" x14ac:dyDescent="0.3">
      <c r="A692" s="87" t="s">
        <v>1556</v>
      </c>
      <c r="B692" s="87" t="s">
        <v>1557</v>
      </c>
      <c r="C692" s="87" t="s">
        <v>1272</v>
      </c>
      <c r="D692" s="86" t="s">
        <v>718</v>
      </c>
      <c r="E692" s="86" t="s">
        <v>719</v>
      </c>
      <c r="F692" s="86" t="s">
        <v>27</v>
      </c>
      <c r="G692" s="86" t="s">
        <v>22</v>
      </c>
      <c r="H692" s="239">
        <f t="shared" si="8"/>
        <v>100</v>
      </c>
      <c r="I692" s="86" t="s">
        <v>6205</v>
      </c>
    </row>
    <row r="693" spans="1:9" x14ac:dyDescent="0.3">
      <c r="A693" s="87" t="s">
        <v>1558</v>
      </c>
      <c r="B693" s="87" t="s">
        <v>1557</v>
      </c>
      <c r="C693" s="87" t="s">
        <v>1559</v>
      </c>
      <c r="D693" s="86" t="s">
        <v>718</v>
      </c>
      <c r="E693" s="86" t="s">
        <v>719</v>
      </c>
      <c r="F693" s="86" t="s">
        <v>27</v>
      </c>
      <c r="G693" s="86" t="s">
        <v>85</v>
      </c>
      <c r="H693" s="239">
        <f t="shared" si="8"/>
        <v>100</v>
      </c>
      <c r="I693" s="86" t="s">
        <v>6205</v>
      </c>
    </row>
    <row r="694" spans="1:9" x14ac:dyDescent="0.3">
      <c r="A694" s="87" t="s">
        <v>1560</v>
      </c>
      <c r="B694" s="87" t="s">
        <v>1557</v>
      </c>
      <c r="C694" s="87" t="s">
        <v>1561</v>
      </c>
      <c r="D694" s="86" t="s">
        <v>718</v>
      </c>
      <c r="E694" s="86" t="s">
        <v>719</v>
      </c>
      <c r="F694" s="86" t="s">
        <v>27</v>
      </c>
      <c r="G694" s="86"/>
      <c r="H694" s="239">
        <f t="shared" si="8"/>
        <v>100</v>
      </c>
      <c r="I694" s="86" t="s">
        <v>6205</v>
      </c>
    </row>
    <row r="695" spans="1:9" x14ac:dyDescent="0.3">
      <c r="A695" s="87" t="s">
        <v>4871</v>
      </c>
      <c r="B695" s="87" t="s">
        <v>1569</v>
      </c>
      <c r="C695" s="87" t="s">
        <v>1277</v>
      </c>
      <c r="D695" s="86" t="s">
        <v>148</v>
      </c>
      <c r="E695" s="86" t="s">
        <v>148</v>
      </c>
      <c r="F695" s="86" t="s">
        <v>27</v>
      </c>
      <c r="G695" s="86" t="s">
        <v>20</v>
      </c>
      <c r="H695" s="239">
        <f t="shared" si="8"/>
        <v>100</v>
      </c>
      <c r="I695" s="86" t="s">
        <v>6205</v>
      </c>
    </row>
    <row r="696" spans="1:9" x14ac:dyDescent="0.3">
      <c r="A696" s="87" t="s">
        <v>4872</v>
      </c>
      <c r="B696" s="87" t="s">
        <v>1569</v>
      </c>
      <c r="C696" s="87" t="s">
        <v>1562</v>
      </c>
      <c r="D696" s="86" t="s">
        <v>148</v>
      </c>
      <c r="E696" s="86" t="s">
        <v>148</v>
      </c>
      <c r="F696" s="86" t="s">
        <v>27</v>
      </c>
      <c r="G696" s="86" t="s">
        <v>20</v>
      </c>
      <c r="H696" s="239">
        <f t="shared" si="8"/>
        <v>100</v>
      </c>
      <c r="I696" s="86" t="s">
        <v>6205</v>
      </c>
    </row>
    <row r="697" spans="1:9" x14ac:dyDescent="0.3">
      <c r="A697" s="87" t="s">
        <v>4873</v>
      </c>
      <c r="B697" s="87" t="s">
        <v>1569</v>
      </c>
      <c r="C697" s="87" t="s">
        <v>1563</v>
      </c>
      <c r="D697" s="86" t="s">
        <v>148</v>
      </c>
      <c r="E697" s="86" t="s">
        <v>148</v>
      </c>
      <c r="F697" s="86" t="s">
        <v>27</v>
      </c>
      <c r="G697" s="86" t="s">
        <v>20</v>
      </c>
      <c r="H697" s="239">
        <f t="shared" si="8"/>
        <v>100</v>
      </c>
      <c r="I697" s="86" t="s">
        <v>6205</v>
      </c>
    </row>
    <row r="698" spans="1:9" x14ac:dyDescent="0.3">
      <c r="A698" s="87" t="s">
        <v>4874</v>
      </c>
      <c r="B698" s="87" t="s">
        <v>1569</v>
      </c>
      <c r="C698" s="87" t="s">
        <v>1564</v>
      </c>
      <c r="D698" s="86" t="s">
        <v>148</v>
      </c>
      <c r="E698" s="86" t="s">
        <v>148</v>
      </c>
      <c r="F698" s="86" t="s">
        <v>27</v>
      </c>
      <c r="G698" s="86" t="s">
        <v>20</v>
      </c>
      <c r="H698" s="239">
        <f t="shared" si="8"/>
        <v>100</v>
      </c>
      <c r="I698" s="86" t="s">
        <v>6205</v>
      </c>
    </row>
    <row r="699" spans="1:9" x14ac:dyDescent="0.3">
      <c r="A699" s="87" t="s">
        <v>4875</v>
      </c>
      <c r="B699" s="87" t="s">
        <v>1569</v>
      </c>
      <c r="C699" s="87" t="s">
        <v>1565</v>
      </c>
      <c r="D699" s="86" t="s">
        <v>148</v>
      </c>
      <c r="E699" s="86" t="s">
        <v>148</v>
      </c>
      <c r="F699" s="86" t="s">
        <v>27</v>
      </c>
      <c r="G699" s="86" t="s">
        <v>84</v>
      </c>
      <c r="H699" s="239">
        <f t="shared" si="8"/>
        <v>100</v>
      </c>
      <c r="I699" s="86" t="s">
        <v>6205</v>
      </c>
    </row>
    <row r="700" spans="1:9" x14ac:dyDescent="0.3">
      <c r="A700" s="87" t="s">
        <v>4876</v>
      </c>
      <c r="B700" s="87" t="s">
        <v>1569</v>
      </c>
      <c r="C700" s="87" t="s">
        <v>1566</v>
      </c>
      <c r="D700" s="86" t="s">
        <v>148</v>
      </c>
      <c r="E700" s="86" t="s">
        <v>148</v>
      </c>
      <c r="F700" s="86" t="s">
        <v>27</v>
      </c>
      <c r="G700" s="86" t="s">
        <v>22</v>
      </c>
      <c r="H700" s="239">
        <f t="shared" si="8"/>
        <v>100</v>
      </c>
      <c r="I700" s="86" t="s">
        <v>6205</v>
      </c>
    </row>
    <row r="701" spans="1:9" x14ac:dyDescent="0.3">
      <c r="A701" s="87" t="s">
        <v>4877</v>
      </c>
      <c r="B701" s="87" t="s">
        <v>1569</v>
      </c>
      <c r="C701" s="87" t="s">
        <v>1293</v>
      </c>
      <c r="D701" s="86" t="s">
        <v>148</v>
      </c>
      <c r="E701" s="86" t="s">
        <v>148</v>
      </c>
      <c r="F701" s="86" t="s">
        <v>27</v>
      </c>
      <c r="G701" s="86" t="s">
        <v>20</v>
      </c>
      <c r="H701" s="239">
        <f t="shared" si="8"/>
        <v>100</v>
      </c>
      <c r="I701" s="86" t="s">
        <v>6205</v>
      </c>
    </row>
    <row r="702" spans="1:9" x14ac:dyDescent="0.3">
      <c r="A702" s="87" t="s">
        <v>4878</v>
      </c>
      <c r="B702" s="87" t="s">
        <v>1569</v>
      </c>
      <c r="C702" s="87" t="s">
        <v>1295</v>
      </c>
      <c r="D702" s="86" t="s">
        <v>148</v>
      </c>
      <c r="E702" s="86" t="s">
        <v>148</v>
      </c>
      <c r="F702" s="86" t="s">
        <v>27</v>
      </c>
      <c r="G702" s="86" t="s">
        <v>20</v>
      </c>
      <c r="H702" s="239">
        <f t="shared" si="8"/>
        <v>100</v>
      </c>
      <c r="I702" s="86" t="s">
        <v>6205</v>
      </c>
    </row>
    <row r="703" spans="1:9" x14ac:dyDescent="0.3">
      <c r="A703" s="87" t="s">
        <v>4879</v>
      </c>
      <c r="B703" s="87" t="s">
        <v>1569</v>
      </c>
      <c r="C703" s="87" t="s">
        <v>1567</v>
      </c>
      <c r="D703" s="86" t="s">
        <v>148</v>
      </c>
      <c r="E703" s="86" t="s">
        <v>148</v>
      </c>
      <c r="F703" s="86" t="s">
        <v>27</v>
      </c>
      <c r="G703" s="86" t="s">
        <v>22</v>
      </c>
      <c r="H703" s="239">
        <f t="shared" si="8"/>
        <v>100</v>
      </c>
      <c r="I703" s="86" t="s">
        <v>6205</v>
      </c>
    </row>
    <row r="704" spans="1:9" x14ac:dyDescent="0.3">
      <c r="A704" s="87" t="s">
        <v>4880</v>
      </c>
      <c r="B704" s="87" t="s">
        <v>1569</v>
      </c>
      <c r="C704" s="87" t="s">
        <v>1314</v>
      </c>
      <c r="D704" s="86" t="s">
        <v>148</v>
      </c>
      <c r="E704" s="86" t="s">
        <v>148</v>
      </c>
      <c r="F704" s="86" t="s">
        <v>27</v>
      </c>
      <c r="G704" s="86" t="s">
        <v>20</v>
      </c>
      <c r="H704" s="239">
        <f t="shared" ref="H704:H767" si="9">IF($A704="","",IF($F704=INDEX(Cat_ZAP,1),INDEX(Pts_ZAP,1),IF($G704="","",_xlfn.XLOOKUP($G704,Cat_Marg,Pts_Marg,""))))</f>
        <v>100</v>
      </c>
      <c r="I704" s="86" t="s">
        <v>6205</v>
      </c>
    </row>
    <row r="705" spans="1:9" x14ac:dyDescent="0.3">
      <c r="A705" s="87" t="s">
        <v>4881</v>
      </c>
      <c r="B705" s="87" t="s">
        <v>1569</v>
      </c>
      <c r="C705" s="87" t="s">
        <v>1316</v>
      </c>
      <c r="D705" s="86" t="s">
        <v>148</v>
      </c>
      <c r="E705" s="86" t="s">
        <v>148</v>
      </c>
      <c r="F705" s="86" t="s">
        <v>27</v>
      </c>
      <c r="G705" s="86" t="s">
        <v>18</v>
      </c>
      <c r="H705" s="239">
        <f t="shared" si="9"/>
        <v>100</v>
      </c>
      <c r="I705" s="86" t="s">
        <v>6205</v>
      </c>
    </row>
    <row r="706" spans="1:9" x14ac:dyDescent="0.3">
      <c r="A706" s="87" t="s">
        <v>4882</v>
      </c>
      <c r="B706" s="87" t="s">
        <v>1569</v>
      </c>
      <c r="C706" s="87" t="s">
        <v>1318</v>
      </c>
      <c r="D706" s="86" t="s">
        <v>148</v>
      </c>
      <c r="E706" s="86" t="s">
        <v>148</v>
      </c>
      <c r="F706" s="86" t="s">
        <v>27</v>
      </c>
      <c r="G706" s="86" t="s">
        <v>22</v>
      </c>
      <c r="H706" s="239">
        <f t="shared" si="9"/>
        <v>100</v>
      </c>
      <c r="I706" s="86" t="s">
        <v>6205</v>
      </c>
    </row>
    <row r="707" spans="1:9" x14ac:dyDescent="0.3">
      <c r="A707" s="87" t="s">
        <v>4883</v>
      </c>
      <c r="B707" s="87" t="s">
        <v>1569</v>
      </c>
      <c r="C707" s="87" t="s">
        <v>1320</v>
      </c>
      <c r="D707" s="86" t="s">
        <v>148</v>
      </c>
      <c r="E707" s="86" t="s">
        <v>148</v>
      </c>
      <c r="F707" s="86" t="s">
        <v>27</v>
      </c>
      <c r="G707" s="86" t="s">
        <v>20</v>
      </c>
      <c r="H707" s="239">
        <f t="shared" si="9"/>
        <v>100</v>
      </c>
      <c r="I707" s="86" t="s">
        <v>6205</v>
      </c>
    </row>
    <row r="708" spans="1:9" x14ac:dyDescent="0.3">
      <c r="A708" s="87" t="s">
        <v>1568</v>
      </c>
      <c r="B708" s="87" t="s">
        <v>1569</v>
      </c>
      <c r="C708" s="87" t="s">
        <v>1297</v>
      </c>
      <c r="D708" s="86" t="s">
        <v>148</v>
      </c>
      <c r="E708" s="86" t="s">
        <v>148</v>
      </c>
      <c r="F708" s="86" t="s">
        <v>27</v>
      </c>
      <c r="G708" s="86" t="s">
        <v>20</v>
      </c>
      <c r="H708" s="239">
        <f t="shared" si="9"/>
        <v>100</v>
      </c>
      <c r="I708" s="86" t="s">
        <v>6205</v>
      </c>
    </row>
    <row r="709" spans="1:9" x14ac:dyDescent="0.3">
      <c r="A709" s="87" t="s">
        <v>1570</v>
      </c>
      <c r="B709" s="87" t="s">
        <v>1569</v>
      </c>
      <c r="C709" s="87" t="s">
        <v>1299</v>
      </c>
      <c r="D709" s="86" t="s">
        <v>148</v>
      </c>
      <c r="E709" s="86" t="s">
        <v>148</v>
      </c>
      <c r="F709" s="86" t="s">
        <v>27</v>
      </c>
      <c r="G709" s="86" t="s">
        <v>85</v>
      </c>
      <c r="H709" s="239">
        <f t="shared" si="9"/>
        <v>100</v>
      </c>
      <c r="I709" s="86" t="s">
        <v>6205</v>
      </c>
    </row>
    <row r="710" spans="1:9" x14ac:dyDescent="0.3">
      <c r="A710" s="87" t="s">
        <v>1571</v>
      </c>
      <c r="B710" s="87" t="s">
        <v>1569</v>
      </c>
      <c r="C710" s="87" t="s">
        <v>1301</v>
      </c>
      <c r="D710" s="86" t="s">
        <v>148</v>
      </c>
      <c r="E710" s="86" t="s">
        <v>148</v>
      </c>
      <c r="F710" s="86" t="s">
        <v>27</v>
      </c>
      <c r="G710" s="86" t="s">
        <v>85</v>
      </c>
      <c r="H710" s="239">
        <f t="shared" si="9"/>
        <v>100</v>
      </c>
      <c r="I710" s="86" t="s">
        <v>6205</v>
      </c>
    </row>
    <row r="711" spans="1:9" x14ac:dyDescent="0.3">
      <c r="A711" s="87" t="s">
        <v>1572</v>
      </c>
      <c r="B711" s="87" t="s">
        <v>1569</v>
      </c>
      <c r="C711" s="87" t="s">
        <v>1303</v>
      </c>
      <c r="D711" s="86" t="s">
        <v>148</v>
      </c>
      <c r="E711" s="86" t="s">
        <v>148</v>
      </c>
      <c r="F711" s="86" t="s">
        <v>27</v>
      </c>
      <c r="G711" s="86" t="s">
        <v>85</v>
      </c>
      <c r="H711" s="239">
        <f t="shared" si="9"/>
        <v>100</v>
      </c>
      <c r="I711" s="86" t="s">
        <v>6205</v>
      </c>
    </row>
    <row r="712" spans="1:9" x14ac:dyDescent="0.3">
      <c r="A712" s="87" t="s">
        <v>1573</v>
      </c>
      <c r="B712" s="87" t="s">
        <v>1569</v>
      </c>
      <c r="C712" s="87" t="s">
        <v>1305</v>
      </c>
      <c r="D712" s="86" t="s">
        <v>148</v>
      </c>
      <c r="E712" s="86" t="s">
        <v>148</v>
      </c>
      <c r="F712" s="86" t="s">
        <v>27</v>
      </c>
      <c r="G712" s="86" t="s">
        <v>22</v>
      </c>
      <c r="H712" s="239">
        <f t="shared" si="9"/>
        <v>100</v>
      </c>
      <c r="I712" s="86" t="s">
        <v>6205</v>
      </c>
    </row>
    <row r="713" spans="1:9" x14ac:dyDescent="0.3">
      <c r="A713" s="87" t="s">
        <v>1574</v>
      </c>
      <c r="B713" s="87" t="s">
        <v>1569</v>
      </c>
      <c r="C713" s="87" t="s">
        <v>1307</v>
      </c>
      <c r="D713" s="86" t="s">
        <v>148</v>
      </c>
      <c r="E713" s="86" t="s">
        <v>148</v>
      </c>
      <c r="F713" s="86" t="s">
        <v>27</v>
      </c>
      <c r="G713" s="86" t="s">
        <v>85</v>
      </c>
      <c r="H713" s="239">
        <f t="shared" si="9"/>
        <v>100</v>
      </c>
      <c r="I713" s="86" t="s">
        <v>6205</v>
      </c>
    </row>
    <row r="714" spans="1:9" x14ac:dyDescent="0.3">
      <c r="A714" s="87" t="s">
        <v>1575</v>
      </c>
      <c r="B714" s="87" t="s">
        <v>1569</v>
      </c>
      <c r="C714" s="87" t="s">
        <v>1309</v>
      </c>
      <c r="D714" s="86" t="s">
        <v>148</v>
      </c>
      <c r="E714" s="86" t="s">
        <v>148</v>
      </c>
      <c r="F714" s="86" t="s">
        <v>27</v>
      </c>
      <c r="G714" s="86" t="s">
        <v>22</v>
      </c>
      <c r="H714" s="239">
        <f t="shared" si="9"/>
        <v>100</v>
      </c>
      <c r="I714" s="86" t="s">
        <v>6205</v>
      </c>
    </row>
    <row r="715" spans="1:9" x14ac:dyDescent="0.3">
      <c r="A715" s="87" t="s">
        <v>1576</v>
      </c>
      <c r="B715" s="87" t="s">
        <v>1569</v>
      </c>
      <c r="C715" s="87" t="s">
        <v>1577</v>
      </c>
      <c r="D715" s="86" t="s">
        <v>148</v>
      </c>
      <c r="E715" s="86" t="s">
        <v>148</v>
      </c>
      <c r="F715" s="86" t="s">
        <v>27</v>
      </c>
      <c r="G715" s="86" t="s">
        <v>18</v>
      </c>
      <c r="H715" s="239">
        <f t="shared" si="9"/>
        <v>100</v>
      </c>
      <c r="I715" s="86" t="s">
        <v>6205</v>
      </c>
    </row>
    <row r="716" spans="1:9" x14ac:dyDescent="0.3">
      <c r="A716" s="87" t="s">
        <v>1578</v>
      </c>
      <c r="B716" s="87" t="s">
        <v>1569</v>
      </c>
      <c r="C716" s="87" t="s">
        <v>1579</v>
      </c>
      <c r="D716" s="86" t="s">
        <v>148</v>
      </c>
      <c r="E716" s="86" t="s">
        <v>148</v>
      </c>
      <c r="F716" s="86" t="s">
        <v>27</v>
      </c>
      <c r="G716" s="86" t="s">
        <v>20</v>
      </c>
      <c r="H716" s="239">
        <f t="shared" si="9"/>
        <v>100</v>
      </c>
      <c r="I716" s="86" t="s">
        <v>6205</v>
      </c>
    </row>
    <row r="717" spans="1:9" x14ac:dyDescent="0.3">
      <c r="A717" s="87" t="s">
        <v>1580</v>
      </c>
      <c r="B717" s="87" t="s">
        <v>1569</v>
      </c>
      <c r="C717" s="87" t="s">
        <v>1581</v>
      </c>
      <c r="D717" s="86" t="s">
        <v>148</v>
      </c>
      <c r="E717" s="86" t="s">
        <v>148</v>
      </c>
      <c r="F717" s="86" t="s">
        <v>27</v>
      </c>
      <c r="G717" s="86" t="s">
        <v>84</v>
      </c>
      <c r="H717" s="239">
        <f t="shared" si="9"/>
        <v>100</v>
      </c>
      <c r="I717" s="86" t="s">
        <v>6205</v>
      </c>
    </row>
    <row r="718" spans="1:9" x14ac:dyDescent="0.3">
      <c r="A718" s="87" t="s">
        <v>1582</v>
      </c>
      <c r="B718" s="87" t="s">
        <v>1569</v>
      </c>
      <c r="C718" s="87" t="s">
        <v>1583</v>
      </c>
      <c r="D718" s="86" t="s">
        <v>148</v>
      </c>
      <c r="E718" s="86" t="s">
        <v>148</v>
      </c>
      <c r="F718" s="86" t="s">
        <v>27</v>
      </c>
      <c r="G718" s="86" t="s">
        <v>22</v>
      </c>
      <c r="H718" s="239">
        <f t="shared" si="9"/>
        <v>100</v>
      </c>
      <c r="I718" s="86" t="s">
        <v>6205</v>
      </c>
    </row>
    <row r="719" spans="1:9" x14ac:dyDescent="0.3">
      <c r="A719" s="87" t="s">
        <v>1584</v>
      </c>
      <c r="B719" s="87" t="s">
        <v>1569</v>
      </c>
      <c r="C719" s="87" t="s">
        <v>1585</v>
      </c>
      <c r="D719" s="86" t="s">
        <v>148</v>
      </c>
      <c r="E719" s="86" t="s">
        <v>148</v>
      </c>
      <c r="F719" s="86" t="s">
        <v>27</v>
      </c>
      <c r="G719" s="86" t="s">
        <v>20</v>
      </c>
      <c r="H719" s="239">
        <f t="shared" si="9"/>
        <v>100</v>
      </c>
      <c r="I719" s="86" t="s">
        <v>6205</v>
      </c>
    </row>
    <row r="720" spans="1:9" x14ac:dyDescent="0.3">
      <c r="A720" s="87" t="s">
        <v>1586</v>
      </c>
      <c r="B720" s="87" t="s">
        <v>1569</v>
      </c>
      <c r="C720" s="87" t="s">
        <v>1587</v>
      </c>
      <c r="D720" s="86" t="s">
        <v>148</v>
      </c>
      <c r="E720" s="86" t="s">
        <v>148</v>
      </c>
      <c r="F720" s="86" t="s">
        <v>27</v>
      </c>
      <c r="G720" s="86" t="s">
        <v>18</v>
      </c>
      <c r="H720" s="239">
        <f t="shared" si="9"/>
        <v>100</v>
      </c>
      <c r="I720" s="86" t="s">
        <v>6205</v>
      </c>
    </row>
    <row r="721" spans="1:9" x14ac:dyDescent="0.3">
      <c r="A721" s="87" t="s">
        <v>1588</v>
      </c>
      <c r="B721" s="87" t="s">
        <v>1569</v>
      </c>
      <c r="C721" s="87" t="s">
        <v>1589</v>
      </c>
      <c r="D721" s="86" t="s">
        <v>148</v>
      </c>
      <c r="E721" s="86" t="s">
        <v>148</v>
      </c>
      <c r="F721" s="86" t="s">
        <v>27</v>
      </c>
      <c r="G721" s="86" t="s">
        <v>22</v>
      </c>
      <c r="H721" s="239">
        <f t="shared" si="9"/>
        <v>100</v>
      </c>
      <c r="I721" s="86" t="s">
        <v>6205</v>
      </c>
    </row>
    <row r="722" spans="1:9" x14ac:dyDescent="0.3">
      <c r="A722" s="87" t="s">
        <v>1590</v>
      </c>
      <c r="B722" s="87" t="s">
        <v>1569</v>
      </c>
      <c r="C722" s="87" t="s">
        <v>1591</v>
      </c>
      <c r="D722" s="86" t="s">
        <v>148</v>
      </c>
      <c r="E722" s="86" t="s">
        <v>148</v>
      </c>
      <c r="F722" s="86" t="s">
        <v>27</v>
      </c>
      <c r="G722" s="86" t="s">
        <v>22</v>
      </c>
      <c r="H722" s="239">
        <f t="shared" si="9"/>
        <v>100</v>
      </c>
      <c r="I722" s="86" t="s">
        <v>6205</v>
      </c>
    </row>
    <row r="723" spans="1:9" x14ac:dyDescent="0.3">
      <c r="A723" s="87" t="s">
        <v>1592</v>
      </c>
      <c r="B723" s="87" t="s">
        <v>1569</v>
      </c>
      <c r="C723" s="87" t="s">
        <v>1593</v>
      </c>
      <c r="D723" s="86" t="s">
        <v>148</v>
      </c>
      <c r="E723" s="86" t="s">
        <v>148</v>
      </c>
      <c r="F723" s="86" t="s">
        <v>27</v>
      </c>
      <c r="G723" s="86" t="s">
        <v>20</v>
      </c>
      <c r="H723" s="239">
        <f t="shared" si="9"/>
        <v>100</v>
      </c>
      <c r="I723" s="86" t="s">
        <v>6205</v>
      </c>
    </row>
    <row r="724" spans="1:9" x14ac:dyDescent="0.3">
      <c r="A724" s="87" t="s">
        <v>1594</v>
      </c>
      <c r="B724" s="87" t="s">
        <v>1569</v>
      </c>
      <c r="C724" s="87" t="s">
        <v>1595</v>
      </c>
      <c r="D724" s="86" t="s">
        <v>148</v>
      </c>
      <c r="E724" s="86" t="s">
        <v>148</v>
      </c>
      <c r="F724" s="86" t="s">
        <v>27</v>
      </c>
      <c r="G724" s="86" t="s">
        <v>18</v>
      </c>
      <c r="H724" s="239">
        <f t="shared" si="9"/>
        <v>100</v>
      </c>
      <c r="I724" s="86" t="s">
        <v>6205</v>
      </c>
    </row>
    <row r="725" spans="1:9" x14ac:dyDescent="0.3">
      <c r="A725" s="87" t="s">
        <v>1596</v>
      </c>
      <c r="B725" s="87" t="s">
        <v>1569</v>
      </c>
      <c r="C725" s="87" t="s">
        <v>1597</v>
      </c>
      <c r="D725" s="86" t="s">
        <v>148</v>
      </c>
      <c r="E725" s="86" t="s">
        <v>148</v>
      </c>
      <c r="F725" s="86" t="s">
        <v>27</v>
      </c>
      <c r="G725" s="86" t="s">
        <v>20</v>
      </c>
      <c r="H725" s="239">
        <f t="shared" si="9"/>
        <v>100</v>
      </c>
      <c r="I725" s="86" t="s">
        <v>6205</v>
      </c>
    </row>
    <row r="726" spans="1:9" x14ac:dyDescent="0.3">
      <c r="A726" s="87" t="s">
        <v>1598</v>
      </c>
      <c r="B726" s="87" t="s">
        <v>1569</v>
      </c>
      <c r="C726" s="87" t="s">
        <v>1599</v>
      </c>
      <c r="D726" s="86" t="s">
        <v>148</v>
      </c>
      <c r="E726" s="86" t="s">
        <v>148</v>
      </c>
      <c r="F726" s="86" t="s">
        <v>27</v>
      </c>
      <c r="G726" s="86" t="s">
        <v>20</v>
      </c>
      <c r="H726" s="239">
        <f t="shared" si="9"/>
        <v>100</v>
      </c>
      <c r="I726" s="86" t="s">
        <v>6205</v>
      </c>
    </row>
    <row r="727" spans="1:9" x14ac:dyDescent="0.3">
      <c r="A727" s="87" t="s">
        <v>1600</v>
      </c>
      <c r="B727" s="87" t="s">
        <v>1569</v>
      </c>
      <c r="C727" s="87" t="s">
        <v>1601</v>
      </c>
      <c r="D727" s="86" t="s">
        <v>148</v>
      </c>
      <c r="E727" s="86" t="s">
        <v>148</v>
      </c>
      <c r="F727" s="86" t="s">
        <v>27</v>
      </c>
      <c r="G727" s="86" t="s">
        <v>20</v>
      </c>
      <c r="H727" s="239">
        <f t="shared" si="9"/>
        <v>100</v>
      </c>
      <c r="I727" s="86" t="s">
        <v>6205</v>
      </c>
    </row>
    <row r="728" spans="1:9" x14ac:dyDescent="0.3">
      <c r="A728" s="87" t="s">
        <v>1602</v>
      </c>
      <c r="B728" s="87" t="s">
        <v>1569</v>
      </c>
      <c r="C728" s="87" t="s">
        <v>1603</v>
      </c>
      <c r="D728" s="86" t="s">
        <v>148</v>
      </c>
      <c r="E728" s="86" t="s">
        <v>148</v>
      </c>
      <c r="F728" s="86" t="s">
        <v>27</v>
      </c>
      <c r="G728" s="86" t="s">
        <v>18</v>
      </c>
      <c r="H728" s="239">
        <f t="shared" si="9"/>
        <v>100</v>
      </c>
      <c r="I728" s="86" t="s">
        <v>6205</v>
      </c>
    </row>
    <row r="729" spans="1:9" x14ac:dyDescent="0.3">
      <c r="A729" s="87" t="s">
        <v>1604</v>
      </c>
      <c r="B729" s="87" t="s">
        <v>1569</v>
      </c>
      <c r="C729" s="87" t="s">
        <v>1605</v>
      </c>
      <c r="D729" s="86" t="s">
        <v>148</v>
      </c>
      <c r="E729" s="86" t="s">
        <v>148</v>
      </c>
      <c r="F729" s="86" t="s">
        <v>27</v>
      </c>
      <c r="G729" s="86" t="s">
        <v>20</v>
      </c>
      <c r="H729" s="239">
        <f t="shared" si="9"/>
        <v>100</v>
      </c>
      <c r="I729" s="86" t="s">
        <v>6205</v>
      </c>
    </row>
    <row r="730" spans="1:9" x14ac:dyDescent="0.3">
      <c r="A730" s="87" t="s">
        <v>1606</v>
      </c>
      <c r="B730" s="87" t="s">
        <v>1569</v>
      </c>
      <c r="C730" s="87" t="s">
        <v>1607</v>
      </c>
      <c r="D730" s="86" t="s">
        <v>148</v>
      </c>
      <c r="E730" s="86" t="s">
        <v>148</v>
      </c>
      <c r="F730" s="86" t="s">
        <v>27</v>
      </c>
      <c r="G730" s="86" t="s">
        <v>20</v>
      </c>
      <c r="H730" s="239">
        <f t="shared" si="9"/>
        <v>100</v>
      </c>
      <c r="I730" s="86" t="s">
        <v>6205</v>
      </c>
    </row>
    <row r="731" spans="1:9" x14ac:dyDescent="0.3">
      <c r="A731" s="87" t="s">
        <v>1608</v>
      </c>
      <c r="B731" s="87" t="s">
        <v>1569</v>
      </c>
      <c r="C731" s="87" t="s">
        <v>1609</v>
      </c>
      <c r="D731" s="86" t="s">
        <v>148</v>
      </c>
      <c r="E731" s="86" t="s">
        <v>148</v>
      </c>
      <c r="F731" s="86" t="s">
        <v>27</v>
      </c>
      <c r="G731" s="86" t="s">
        <v>20</v>
      </c>
      <c r="H731" s="239">
        <f t="shared" si="9"/>
        <v>100</v>
      </c>
      <c r="I731" s="86" t="s">
        <v>6205</v>
      </c>
    </row>
    <row r="732" spans="1:9" x14ac:dyDescent="0.3">
      <c r="A732" s="87" t="s">
        <v>1610</v>
      </c>
      <c r="B732" s="87" t="s">
        <v>1569</v>
      </c>
      <c r="C732" s="87" t="s">
        <v>1611</v>
      </c>
      <c r="D732" s="86" t="s">
        <v>148</v>
      </c>
      <c r="E732" s="86" t="s">
        <v>148</v>
      </c>
      <c r="F732" s="86" t="s">
        <v>27</v>
      </c>
      <c r="G732" s="86" t="s">
        <v>20</v>
      </c>
      <c r="H732" s="239">
        <f t="shared" si="9"/>
        <v>100</v>
      </c>
      <c r="I732" s="86" t="s">
        <v>6205</v>
      </c>
    </row>
    <row r="733" spans="1:9" x14ac:dyDescent="0.3">
      <c r="A733" s="87" t="s">
        <v>1612</v>
      </c>
      <c r="B733" s="87" t="s">
        <v>1569</v>
      </c>
      <c r="C733" s="87" t="s">
        <v>1613</v>
      </c>
      <c r="D733" s="86" t="s">
        <v>148</v>
      </c>
      <c r="E733" s="86" t="s">
        <v>148</v>
      </c>
      <c r="F733" s="86" t="s">
        <v>27</v>
      </c>
      <c r="G733" s="86" t="s">
        <v>20</v>
      </c>
      <c r="H733" s="239">
        <f t="shared" si="9"/>
        <v>100</v>
      </c>
      <c r="I733" s="86" t="s">
        <v>6205</v>
      </c>
    </row>
    <row r="734" spans="1:9" x14ac:dyDescent="0.3">
      <c r="A734" s="87" t="s">
        <v>4884</v>
      </c>
      <c r="B734" s="87" t="s">
        <v>1569</v>
      </c>
      <c r="C734" s="87" t="s">
        <v>1615</v>
      </c>
      <c r="D734" s="86" t="s">
        <v>148</v>
      </c>
      <c r="E734" s="86" t="s">
        <v>148</v>
      </c>
      <c r="F734" s="86" t="s">
        <v>27</v>
      </c>
      <c r="G734" s="86" t="s">
        <v>20</v>
      </c>
      <c r="H734" s="239">
        <f t="shared" si="9"/>
        <v>100</v>
      </c>
      <c r="I734" s="86" t="s">
        <v>6205</v>
      </c>
    </row>
    <row r="735" spans="1:9" x14ac:dyDescent="0.3">
      <c r="A735" s="87" t="s">
        <v>4885</v>
      </c>
      <c r="B735" s="87" t="s">
        <v>1569</v>
      </c>
      <c r="C735" s="87" t="s">
        <v>1616</v>
      </c>
      <c r="D735" s="86" t="s">
        <v>148</v>
      </c>
      <c r="E735" s="86" t="s">
        <v>148</v>
      </c>
      <c r="F735" s="86" t="s">
        <v>27</v>
      </c>
      <c r="G735" s="86" t="s">
        <v>18</v>
      </c>
      <c r="H735" s="239">
        <f t="shared" si="9"/>
        <v>100</v>
      </c>
      <c r="I735" s="86" t="s">
        <v>6205</v>
      </c>
    </row>
    <row r="736" spans="1:9" x14ac:dyDescent="0.3">
      <c r="A736" s="87" t="s">
        <v>4886</v>
      </c>
      <c r="B736" s="87" t="s">
        <v>1569</v>
      </c>
      <c r="C736" s="87" t="s">
        <v>1617</v>
      </c>
      <c r="D736" s="86" t="s">
        <v>148</v>
      </c>
      <c r="E736" s="86" t="s">
        <v>148</v>
      </c>
      <c r="F736" s="86" t="s">
        <v>27</v>
      </c>
      <c r="G736" s="86" t="s">
        <v>18</v>
      </c>
      <c r="H736" s="239">
        <f t="shared" si="9"/>
        <v>100</v>
      </c>
      <c r="I736" s="86" t="s">
        <v>6205</v>
      </c>
    </row>
    <row r="737" spans="1:9" x14ac:dyDescent="0.3">
      <c r="A737" s="87" t="s">
        <v>4887</v>
      </c>
      <c r="B737" s="87" t="s">
        <v>1569</v>
      </c>
      <c r="C737" s="87" t="s">
        <v>1618</v>
      </c>
      <c r="D737" s="86" t="s">
        <v>148</v>
      </c>
      <c r="E737" s="86" t="s">
        <v>148</v>
      </c>
      <c r="F737" s="86" t="s">
        <v>27</v>
      </c>
      <c r="G737" s="86" t="s">
        <v>18</v>
      </c>
      <c r="H737" s="239">
        <f t="shared" si="9"/>
        <v>100</v>
      </c>
      <c r="I737" s="86" t="s">
        <v>6205</v>
      </c>
    </row>
    <row r="738" spans="1:9" x14ac:dyDescent="0.3">
      <c r="A738" s="87" t="s">
        <v>4888</v>
      </c>
      <c r="B738" s="87" t="s">
        <v>1569</v>
      </c>
      <c r="C738" s="87" t="s">
        <v>1619</v>
      </c>
      <c r="D738" s="86" t="s">
        <v>148</v>
      </c>
      <c r="E738" s="86" t="s">
        <v>148</v>
      </c>
      <c r="F738" s="86" t="s">
        <v>27</v>
      </c>
      <c r="G738" s="86" t="s">
        <v>18</v>
      </c>
      <c r="H738" s="239">
        <f t="shared" si="9"/>
        <v>100</v>
      </c>
      <c r="I738" s="86" t="s">
        <v>6205</v>
      </c>
    </row>
    <row r="739" spans="1:9" x14ac:dyDescent="0.3">
      <c r="A739" s="87" t="s">
        <v>4889</v>
      </c>
      <c r="B739" s="87" t="s">
        <v>1569</v>
      </c>
      <c r="C739" s="87" t="s">
        <v>1620</v>
      </c>
      <c r="D739" s="86" t="s">
        <v>148</v>
      </c>
      <c r="E739" s="86" t="s">
        <v>148</v>
      </c>
      <c r="F739" s="86" t="s">
        <v>27</v>
      </c>
      <c r="G739" s="86" t="s">
        <v>22</v>
      </c>
      <c r="H739" s="239">
        <f t="shared" si="9"/>
        <v>100</v>
      </c>
      <c r="I739" s="86" t="s">
        <v>6205</v>
      </c>
    </row>
    <row r="740" spans="1:9" x14ac:dyDescent="0.3">
      <c r="A740" s="87" t="s">
        <v>4890</v>
      </c>
      <c r="B740" s="87" t="s">
        <v>1569</v>
      </c>
      <c r="C740" s="87" t="s">
        <v>1621</v>
      </c>
      <c r="D740" s="86" t="s">
        <v>148</v>
      </c>
      <c r="E740" s="86" t="s">
        <v>148</v>
      </c>
      <c r="F740" s="86" t="s">
        <v>27</v>
      </c>
      <c r="G740" s="86" t="s">
        <v>20</v>
      </c>
      <c r="H740" s="239">
        <f t="shared" si="9"/>
        <v>100</v>
      </c>
      <c r="I740" s="86" t="s">
        <v>6205</v>
      </c>
    </row>
    <row r="741" spans="1:9" x14ac:dyDescent="0.3">
      <c r="A741" s="87" t="s">
        <v>4891</v>
      </c>
      <c r="B741" s="87" t="s">
        <v>1569</v>
      </c>
      <c r="C741" s="87" t="s">
        <v>1622</v>
      </c>
      <c r="D741" s="86" t="s">
        <v>148</v>
      </c>
      <c r="E741" s="86" t="s">
        <v>148</v>
      </c>
      <c r="F741" s="86" t="s">
        <v>27</v>
      </c>
      <c r="G741" s="86" t="s">
        <v>85</v>
      </c>
      <c r="H741" s="239">
        <f t="shared" si="9"/>
        <v>100</v>
      </c>
      <c r="I741" s="86" t="s">
        <v>6205</v>
      </c>
    </row>
    <row r="742" spans="1:9" x14ac:dyDescent="0.3">
      <c r="A742" s="87" t="s">
        <v>4892</v>
      </c>
      <c r="B742" s="87" t="s">
        <v>1569</v>
      </c>
      <c r="C742" s="87" t="s">
        <v>1623</v>
      </c>
      <c r="D742" s="86" t="s">
        <v>148</v>
      </c>
      <c r="E742" s="86" t="s">
        <v>148</v>
      </c>
      <c r="F742" s="86" t="s">
        <v>27</v>
      </c>
      <c r="G742" s="86" t="s">
        <v>22</v>
      </c>
      <c r="H742" s="239">
        <f t="shared" si="9"/>
        <v>100</v>
      </c>
      <c r="I742" s="86" t="s">
        <v>6205</v>
      </c>
    </row>
    <row r="743" spans="1:9" x14ac:dyDescent="0.3">
      <c r="A743" s="87" t="s">
        <v>4893</v>
      </c>
      <c r="B743" s="87" t="s">
        <v>1569</v>
      </c>
      <c r="C743" s="87" t="s">
        <v>1624</v>
      </c>
      <c r="D743" s="86" t="s">
        <v>148</v>
      </c>
      <c r="E743" s="86" t="s">
        <v>148</v>
      </c>
      <c r="F743" s="86" t="s">
        <v>27</v>
      </c>
      <c r="G743" s="86" t="s">
        <v>18</v>
      </c>
      <c r="H743" s="239">
        <f t="shared" si="9"/>
        <v>100</v>
      </c>
      <c r="I743" s="86" t="s">
        <v>6205</v>
      </c>
    </row>
    <row r="744" spans="1:9" x14ac:dyDescent="0.3">
      <c r="A744" s="87" t="s">
        <v>4894</v>
      </c>
      <c r="B744" s="87" t="s">
        <v>1569</v>
      </c>
      <c r="C744" s="87" t="s">
        <v>1625</v>
      </c>
      <c r="D744" s="86" t="s">
        <v>148</v>
      </c>
      <c r="E744" s="86" t="s">
        <v>148</v>
      </c>
      <c r="F744" s="86" t="s">
        <v>27</v>
      </c>
      <c r="G744" s="86" t="s">
        <v>85</v>
      </c>
      <c r="H744" s="239">
        <f t="shared" si="9"/>
        <v>100</v>
      </c>
      <c r="I744" s="86" t="s">
        <v>6205</v>
      </c>
    </row>
    <row r="745" spans="1:9" x14ac:dyDescent="0.3">
      <c r="A745" s="87" t="s">
        <v>4895</v>
      </c>
      <c r="B745" s="87" t="s">
        <v>1569</v>
      </c>
      <c r="C745" s="87" t="s">
        <v>1626</v>
      </c>
      <c r="D745" s="86" t="s">
        <v>148</v>
      </c>
      <c r="E745" s="86" t="s">
        <v>148</v>
      </c>
      <c r="F745" s="86" t="s">
        <v>27</v>
      </c>
      <c r="G745" s="86" t="s">
        <v>22</v>
      </c>
      <c r="H745" s="239">
        <f t="shared" si="9"/>
        <v>100</v>
      </c>
      <c r="I745" s="86" t="s">
        <v>6205</v>
      </c>
    </row>
    <row r="746" spans="1:9" x14ac:dyDescent="0.3">
      <c r="A746" s="87" t="s">
        <v>5153</v>
      </c>
      <c r="B746" s="87" t="s">
        <v>1569</v>
      </c>
      <c r="C746" s="87" t="s">
        <v>1627</v>
      </c>
      <c r="D746" s="86" t="s">
        <v>148</v>
      </c>
      <c r="E746" s="86" t="s">
        <v>148</v>
      </c>
      <c r="F746" s="86" t="s">
        <v>27</v>
      </c>
      <c r="G746" s="86"/>
      <c r="H746" s="239">
        <f t="shared" si="9"/>
        <v>100</v>
      </c>
      <c r="I746" s="86" t="s">
        <v>6205</v>
      </c>
    </row>
    <row r="747" spans="1:9" x14ac:dyDescent="0.3">
      <c r="A747" s="87" t="s">
        <v>1628</v>
      </c>
      <c r="B747" s="87" t="s">
        <v>1614</v>
      </c>
      <c r="C747" s="87" t="s">
        <v>1287</v>
      </c>
      <c r="D747" s="86" t="s">
        <v>148</v>
      </c>
      <c r="E747" s="86" t="s">
        <v>5154</v>
      </c>
      <c r="F747" s="86" t="s">
        <v>27</v>
      </c>
      <c r="G747" s="86" t="s">
        <v>85</v>
      </c>
      <c r="H747" s="239">
        <f t="shared" si="9"/>
        <v>100</v>
      </c>
      <c r="I747" s="86" t="s">
        <v>6205</v>
      </c>
    </row>
    <row r="748" spans="1:9" x14ac:dyDescent="0.3">
      <c r="A748" s="87" t="s">
        <v>1629</v>
      </c>
      <c r="B748" s="87" t="s">
        <v>1614</v>
      </c>
      <c r="C748" s="87" t="s">
        <v>1630</v>
      </c>
      <c r="D748" s="86" t="s">
        <v>148</v>
      </c>
      <c r="E748" s="86" t="s">
        <v>5154</v>
      </c>
      <c r="F748" s="86" t="s">
        <v>27</v>
      </c>
      <c r="G748" s="86" t="s">
        <v>85</v>
      </c>
      <c r="H748" s="239">
        <f t="shared" si="9"/>
        <v>100</v>
      </c>
      <c r="I748" s="86" t="s">
        <v>6205</v>
      </c>
    </row>
    <row r="749" spans="1:9" x14ac:dyDescent="0.3">
      <c r="A749" s="87" t="s">
        <v>1631</v>
      </c>
      <c r="B749" s="87" t="s">
        <v>1614</v>
      </c>
      <c r="C749" s="87" t="s">
        <v>1632</v>
      </c>
      <c r="D749" s="86" t="s">
        <v>148</v>
      </c>
      <c r="E749" s="86" t="s">
        <v>5154</v>
      </c>
      <c r="F749" s="86" t="s">
        <v>27</v>
      </c>
      <c r="G749" s="86" t="s">
        <v>85</v>
      </c>
      <c r="H749" s="239">
        <f t="shared" si="9"/>
        <v>100</v>
      </c>
      <c r="I749" s="86" t="s">
        <v>6205</v>
      </c>
    </row>
    <row r="750" spans="1:9" x14ac:dyDescent="0.3">
      <c r="A750" s="87" t="s">
        <v>1633</v>
      </c>
      <c r="B750" s="87" t="s">
        <v>1614</v>
      </c>
      <c r="C750" s="87" t="s">
        <v>1634</v>
      </c>
      <c r="D750" s="86" t="s">
        <v>148</v>
      </c>
      <c r="E750" s="86" t="s">
        <v>5154</v>
      </c>
      <c r="F750" s="86" t="s">
        <v>27</v>
      </c>
      <c r="G750" s="86" t="s">
        <v>85</v>
      </c>
      <c r="H750" s="239">
        <f t="shared" si="9"/>
        <v>100</v>
      </c>
      <c r="I750" s="86" t="s">
        <v>6205</v>
      </c>
    </row>
    <row r="751" spans="1:9" x14ac:dyDescent="0.3">
      <c r="A751" s="87" t="s">
        <v>1635</v>
      </c>
      <c r="B751" s="87" t="s">
        <v>1614</v>
      </c>
      <c r="C751" s="87" t="s">
        <v>1636</v>
      </c>
      <c r="D751" s="86" t="s">
        <v>148</v>
      </c>
      <c r="E751" s="86" t="s">
        <v>5154</v>
      </c>
      <c r="F751" s="86" t="s">
        <v>27</v>
      </c>
      <c r="G751" s="86" t="s">
        <v>85</v>
      </c>
      <c r="H751" s="239">
        <f t="shared" si="9"/>
        <v>100</v>
      </c>
      <c r="I751" s="86" t="s">
        <v>6205</v>
      </c>
    </row>
    <row r="752" spans="1:9" x14ac:dyDescent="0.3">
      <c r="A752" s="87" t="s">
        <v>1637</v>
      </c>
      <c r="B752" s="87" t="s">
        <v>1638</v>
      </c>
      <c r="C752" s="87" t="s">
        <v>1639</v>
      </c>
      <c r="D752" s="86" t="s">
        <v>148</v>
      </c>
      <c r="E752" s="86" t="s">
        <v>5155</v>
      </c>
      <c r="F752" s="86" t="s">
        <v>27</v>
      </c>
      <c r="G752" s="86" t="s">
        <v>85</v>
      </c>
      <c r="H752" s="239">
        <f t="shared" si="9"/>
        <v>100</v>
      </c>
      <c r="I752" s="86" t="s">
        <v>6205</v>
      </c>
    </row>
    <row r="753" spans="1:9" x14ac:dyDescent="0.3">
      <c r="A753" s="87" t="s">
        <v>1640</v>
      </c>
      <c r="B753" s="87" t="s">
        <v>1638</v>
      </c>
      <c r="C753" s="87" t="s">
        <v>1641</v>
      </c>
      <c r="D753" s="86" t="s">
        <v>148</v>
      </c>
      <c r="E753" s="86" t="s">
        <v>5155</v>
      </c>
      <c r="F753" s="86" t="s">
        <v>27</v>
      </c>
      <c r="G753" s="86" t="s">
        <v>85</v>
      </c>
      <c r="H753" s="239">
        <f t="shared" si="9"/>
        <v>100</v>
      </c>
      <c r="I753" s="86" t="s">
        <v>6205</v>
      </c>
    </row>
    <row r="754" spans="1:9" x14ac:dyDescent="0.3">
      <c r="A754" s="87" t="s">
        <v>1642</v>
      </c>
      <c r="B754" s="87" t="s">
        <v>1638</v>
      </c>
      <c r="C754" s="87" t="s">
        <v>1643</v>
      </c>
      <c r="D754" s="86" t="s">
        <v>148</v>
      </c>
      <c r="E754" s="86" t="s">
        <v>5155</v>
      </c>
      <c r="F754" s="86" t="s">
        <v>27</v>
      </c>
      <c r="G754" s="86" t="s">
        <v>85</v>
      </c>
      <c r="H754" s="239">
        <f t="shared" si="9"/>
        <v>100</v>
      </c>
      <c r="I754" s="86" t="s">
        <v>6205</v>
      </c>
    </row>
    <row r="755" spans="1:9" x14ac:dyDescent="0.3">
      <c r="A755" s="87" t="s">
        <v>1644</v>
      </c>
      <c r="B755" s="87" t="s">
        <v>1638</v>
      </c>
      <c r="C755" s="87" t="s">
        <v>1645</v>
      </c>
      <c r="D755" s="86" t="s">
        <v>148</v>
      </c>
      <c r="E755" s="86" t="s">
        <v>5155</v>
      </c>
      <c r="F755" s="86" t="s">
        <v>27</v>
      </c>
      <c r="G755" s="86" t="s">
        <v>85</v>
      </c>
      <c r="H755" s="239">
        <f t="shared" si="9"/>
        <v>100</v>
      </c>
      <c r="I755" s="86" t="s">
        <v>6205</v>
      </c>
    </row>
    <row r="756" spans="1:9" x14ac:dyDescent="0.3">
      <c r="A756" s="87" t="s">
        <v>1646</v>
      </c>
      <c r="B756" s="87" t="s">
        <v>1638</v>
      </c>
      <c r="C756" s="87" t="s">
        <v>1647</v>
      </c>
      <c r="D756" s="86" t="s">
        <v>148</v>
      </c>
      <c r="E756" s="86" t="s">
        <v>5155</v>
      </c>
      <c r="F756" s="86" t="s">
        <v>27</v>
      </c>
      <c r="G756" s="86" t="s">
        <v>85</v>
      </c>
      <c r="H756" s="239">
        <f t="shared" si="9"/>
        <v>100</v>
      </c>
      <c r="I756" s="86" t="s">
        <v>6205</v>
      </c>
    </row>
    <row r="757" spans="1:9" x14ac:dyDescent="0.3">
      <c r="A757" s="87" t="s">
        <v>1648</v>
      </c>
      <c r="B757" s="87" t="s">
        <v>1649</v>
      </c>
      <c r="C757" s="87" t="s">
        <v>1650</v>
      </c>
      <c r="D757" s="86" t="s">
        <v>148</v>
      </c>
      <c r="E757" s="86" t="s">
        <v>5156</v>
      </c>
      <c r="F757" s="86" t="s">
        <v>27</v>
      </c>
      <c r="G757" s="86" t="s">
        <v>22</v>
      </c>
      <c r="H757" s="239">
        <f t="shared" si="9"/>
        <v>100</v>
      </c>
      <c r="I757" s="86" t="s">
        <v>6205</v>
      </c>
    </row>
    <row r="758" spans="1:9" x14ac:dyDescent="0.3">
      <c r="A758" s="87" t="s">
        <v>1651</v>
      </c>
      <c r="B758" s="87" t="s">
        <v>1649</v>
      </c>
      <c r="C758" s="87" t="s">
        <v>1652</v>
      </c>
      <c r="D758" s="86" t="s">
        <v>148</v>
      </c>
      <c r="E758" s="86" t="s">
        <v>5156</v>
      </c>
      <c r="F758" s="86" t="s">
        <v>27</v>
      </c>
      <c r="G758" s="86" t="s">
        <v>18</v>
      </c>
      <c r="H758" s="239">
        <f t="shared" si="9"/>
        <v>100</v>
      </c>
      <c r="I758" s="86" t="s">
        <v>6205</v>
      </c>
    </row>
    <row r="759" spans="1:9" x14ac:dyDescent="0.3">
      <c r="A759" s="87" t="s">
        <v>1653</v>
      </c>
      <c r="B759" s="87" t="s">
        <v>1649</v>
      </c>
      <c r="C759" s="87" t="s">
        <v>1654</v>
      </c>
      <c r="D759" s="86" t="s">
        <v>148</v>
      </c>
      <c r="E759" s="86" t="s">
        <v>5156</v>
      </c>
      <c r="F759" s="86" t="s">
        <v>27</v>
      </c>
      <c r="G759" s="86" t="s">
        <v>18</v>
      </c>
      <c r="H759" s="239">
        <f t="shared" si="9"/>
        <v>100</v>
      </c>
      <c r="I759" s="86" t="s">
        <v>6205</v>
      </c>
    </row>
    <row r="760" spans="1:9" x14ac:dyDescent="0.3">
      <c r="A760" s="87" t="s">
        <v>1655</v>
      </c>
      <c r="B760" s="87" t="s">
        <v>1656</v>
      </c>
      <c r="C760" s="87" t="s">
        <v>1657</v>
      </c>
      <c r="D760" s="86" t="s">
        <v>148</v>
      </c>
      <c r="E760" s="86" t="s">
        <v>5157</v>
      </c>
      <c r="F760" s="86" t="s">
        <v>27</v>
      </c>
      <c r="G760" s="86" t="s">
        <v>18</v>
      </c>
      <c r="H760" s="239">
        <f t="shared" si="9"/>
        <v>100</v>
      </c>
      <c r="I760" s="86" t="s">
        <v>6205</v>
      </c>
    </row>
    <row r="761" spans="1:9" x14ac:dyDescent="0.3">
      <c r="A761" s="87" t="s">
        <v>1658</v>
      </c>
      <c r="B761" s="87" t="s">
        <v>1659</v>
      </c>
      <c r="C761" s="87" t="s">
        <v>1660</v>
      </c>
      <c r="D761" s="86" t="s">
        <v>722</v>
      </c>
      <c r="E761" s="86" t="s">
        <v>722</v>
      </c>
      <c r="F761" s="86" t="s">
        <v>27</v>
      </c>
      <c r="G761" s="86" t="s">
        <v>85</v>
      </c>
      <c r="H761" s="239">
        <f t="shared" si="9"/>
        <v>100</v>
      </c>
      <c r="I761" s="86" t="s">
        <v>6205</v>
      </c>
    </row>
    <row r="762" spans="1:9" x14ac:dyDescent="0.3">
      <c r="A762" s="87" t="s">
        <v>1661</v>
      </c>
      <c r="B762" s="87" t="s">
        <v>1659</v>
      </c>
      <c r="C762" s="87" t="s">
        <v>1662</v>
      </c>
      <c r="D762" s="86" t="s">
        <v>722</v>
      </c>
      <c r="E762" s="86" t="s">
        <v>722</v>
      </c>
      <c r="F762" s="86" t="s">
        <v>27</v>
      </c>
      <c r="G762" s="86" t="s">
        <v>22</v>
      </c>
      <c r="H762" s="239">
        <f t="shared" si="9"/>
        <v>100</v>
      </c>
      <c r="I762" s="86" t="s">
        <v>6205</v>
      </c>
    </row>
    <row r="763" spans="1:9" x14ac:dyDescent="0.3">
      <c r="A763" s="87" t="s">
        <v>1663</v>
      </c>
      <c r="B763" s="87" t="s">
        <v>1659</v>
      </c>
      <c r="C763" s="87" t="s">
        <v>1664</v>
      </c>
      <c r="D763" s="86" t="s">
        <v>722</v>
      </c>
      <c r="E763" s="86" t="s">
        <v>722</v>
      </c>
      <c r="F763" s="86" t="s">
        <v>27</v>
      </c>
      <c r="G763" s="86" t="s">
        <v>85</v>
      </c>
      <c r="H763" s="239">
        <f t="shared" si="9"/>
        <v>100</v>
      </c>
      <c r="I763" s="86" t="s">
        <v>6205</v>
      </c>
    </row>
    <row r="764" spans="1:9" x14ac:dyDescent="0.3">
      <c r="A764" s="87" t="s">
        <v>1665</v>
      </c>
      <c r="B764" s="87" t="s">
        <v>1659</v>
      </c>
      <c r="C764" s="87" t="s">
        <v>1666</v>
      </c>
      <c r="D764" s="86" t="s">
        <v>722</v>
      </c>
      <c r="E764" s="86" t="s">
        <v>722</v>
      </c>
      <c r="F764" s="86" t="s">
        <v>27</v>
      </c>
      <c r="G764" s="86" t="s">
        <v>85</v>
      </c>
      <c r="H764" s="239">
        <f t="shared" si="9"/>
        <v>100</v>
      </c>
      <c r="I764" s="86" t="s">
        <v>6205</v>
      </c>
    </row>
    <row r="765" spans="1:9" x14ac:dyDescent="0.3">
      <c r="A765" s="87" t="s">
        <v>1667</v>
      </c>
      <c r="B765" s="87" t="s">
        <v>1659</v>
      </c>
      <c r="C765" s="87" t="s">
        <v>1533</v>
      </c>
      <c r="D765" s="86" t="s">
        <v>722</v>
      </c>
      <c r="E765" s="86" t="s">
        <v>722</v>
      </c>
      <c r="F765" s="86" t="s">
        <v>27</v>
      </c>
      <c r="G765" s="86"/>
      <c r="H765" s="239">
        <f t="shared" si="9"/>
        <v>100</v>
      </c>
      <c r="I765" s="86" t="s">
        <v>6205</v>
      </c>
    </row>
    <row r="766" spans="1:9" x14ac:dyDescent="0.3">
      <c r="A766" s="87" t="s">
        <v>4896</v>
      </c>
      <c r="B766" s="87" t="s">
        <v>4897</v>
      </c>
      <c r="C766" s="87" t="s">
        <v>3577</v>
      </c>
      <c r="D766" s="86" t="s">
        <v>724</v>
      </c>
      <c r="E766" s="86" t="s">
        <v>724</v>
      </c>
      <c r="F766" s="86" t="s">
        <v>29</v>
      </c>
      <c r="G766" s="86" t="s">
        <v>20</v>
      </c>
      <c r="H766" s="239">
        <f t="shared" si="9"/>
        <v>50</v>
      </c>
      <c r="I766" s="86" t="s">
        <v>6205</v>
      </c>
    </row>
    <row r="767" spans="1:9" x14ac:dyDescent="0.3">
      <c r="A767" s="87" t="s">
        <v>1668</v>
      </c>
      <c r="B767" s="87" t="s">
        <v>1669</v>
      </c>
      <c r="C767" s="87" t="s">
        <v>1237</v>
      </c>
      <c r="D767" s="86" t="s">
        <v>726</v>
      </c>
      <c r="E767" s="86" t="s">
        <v>727</v>
      </c>
      <c r="F767" s="86" t="s">
        <v>27</v>
      </c>
      <c r="G767" s="86" t="s">
        <v>22</v>
      </c>
      <c r="H767" s="239">
        <f t="shared" si="9"/>
        <v>100</v>
      </c>
      <c r="I767" s="86" t="s">
        <v>6205</v>
      </c>
    </row>
    <row r="768" spans="1:9" x14ac:dyDescent="0.3">
      <c r="A768" s="87" t="s">
        <v>1670</v>
      </c>
      <c r="B768" s="87" t="s">
        <v>1669</v>
      </c>
      <c r="C768" s="87" t="s">
        <v>1552</v>
      </c>
      <c r="D768" s="86" t="s">
        <v>726</v>
      </c>
      <c r="E768" s="86" t="s">
        <v>727</v>
      </c>
      <c r="F768" s="86" t="s">
        <v>27</v>
      </c>
      <c r="G768" s="86"/>
      <c r="H768" s="239">
        <f t="shared" ref="H768:H831" si="10">IF($A768="","",IF($F768=INDEX(Cat_ZAP,1),INDEX(Pts_ZAP,1),IF($G768="","",_xlfn.XLOOKUP($G768,Cat_Marg,Pts_Marg,""))))</f>
        <v>100</v>
      </c>
      <c r="I768" s="86" t="s">
        <v>6205</v>
      </c>
    </row>
    <row r="769" spans="1:9" x14ac:dyDescent="0.3">
      <c r="A769" s="87" t="s">
        <v>1671</v>
      </c>
      <c r="B769" s="87" t="s">
        <v>1672</v>
      </c>
      <c r="C769" s="87" t="s">
        <v>1545</v>
      </c>
      <c r="D769" s="86" t="s">
        <v>726</v>
      </c>
      <c r="E769" s="86" t="s">
        <v>5158</v>
      </c>
      <c r="F769" s="86" t="s">
        <v>27</v>
      </c>
      <c r="G769" s="86" t="s">
        <v>85</v>
      </c>
      <c r="H769" s="239">
        <f t="shared" si="10"/>
        <v>100</v>
      </c>
      <c r="I769" s="86" t="s">
        <v>6205</v>
      </c>
    </row>
    <row r="770" spans="1:9" x14ac:dyDescent="0.3">
      <c r="A770" s="87" t="s">
        <v>1673</v>
      </c>
      <c r="B770" s="87" t="s">
        <v>1672</v>
      </c>
      <c r="C770" s="87" t="s">
        <v>1547</v>
      </c>
      <c r="D770" s="86" t="s">
        <v>726</v>
      </c>
      <c r="E770" s="86" t="s">
        <v>5158</v>
      </c>
      <c r="F770" s="86" t="s">
        <v>27</v>
      </c>
      <c r="G770" s="86" t="s">
        <v>85</v>
      </c>
      <c r="H770" s="239">
        <f t="shared" si="10"/>
        <v>100</v>
      </c>
      <c r="I770" s="86" t="s">
        <v>6205</v>
      </c>
    </row>
    <row r="771" spans="1:9" x14ac:dyDescent="0.3">
      <c r="A771" s="87" t="s">
        <v>1674</v>
      </c>
      <c r="B771" s="87" t="s">
        <v>1672</v>
      </c>
      <c r="C771" s="87" t="s">
        <v>1555</v>
      </c>
      <c r="D771" s="86" t="s">
        <v>726</v>
      </c>
      <c r="E771" s="86" t="s">
        <v>5158</v>
      </c>
      <c r="F771" s="86" t="s">
        <v>27</v>
      </c>
      <c r="G771" s="86" t="s">
        <v>85</v>
      </c>
      <c r="H771" s="239">
        <f t="shared" si="10"/>
        <v>100</v>
      </c>
      <c r="I771" s="86" t="s">
        <v>6205</v>
      </c>
    </row>
    <row r="772" spans="1:9" x14ac:dyDescent="0.3">
      <c r="A772" s="87" t="s">
        <v>1675</v>
      </c>
      <c r="B772" s="87" t="s">
        <v>1672</v>
      </c>
      <c r="C772" s="87" t="s">
        <v>1549</v>
      </c>
      <c r="D772" s="86" t="s">
        <v>726</v>
      </c>
      <c r="E772" s="86" t="s">
        <v>5158</v>
      </c>
      <c r="F772" s="86" t="s">
        <v>27</v>
      </c>
      <c r="G772" s="86"/>
      <c r="H772" s="239">
        <f t="shared" si="10"/>
        <v>100</v>
      </c>
      <c r="I772" s="86" t="s">
        <v>6205</v>
      </c>
    </row>
    <row r="773" spans="1:9" x14ac:dyDescent="0.3">
      <c r="A773" s="87" t="s">
        <v>1676</v>
      </c>
      <c r="B773" s="87" t="s">
        <v>1672</v>
      </c>
      <c r="C773" s="87" t="s">
        <v>1177</v>
      </c>
      <c r="D773" s="86" t="s">
        <v>726</v>
      </c>
      <c r="E773" s="86" t="s">
        <v>5158</v>
      </c>
      <c r="F773" s="86" t="s">
        <v>27</v>
      </c>
      <c r="G773" s="86"/>
      <c r="H773" s="239">
        <f t="shared" si="10"/>
        <v>100</v>
      </c>
      <c r="I773" s="86" t="s">
        <v>6205</v>
      </c>
    </row>
    <row r="774" spans="1:9" x14ac:dyDescent="0.3">
      <c r="A774" s="87" t="s">
        <v>1677</v>
      </c>
      <c r="B774" s="87" t="s">
        <v>1672</v>
      </c>
      <c r="C774" s="87" t="s">
        <v>1194</v>
      </c>
      <c r="D774" s="86" t="s">
        <v>726</v>
      </c>
      <c r="E774" s="86" t="s">
        <v>5158</v>
      </c>
      <c r="F774" s="86" t="s">
        <v>27</v>
      </c>
      <c r="G774" s="86" t="s">
        <v>22</v>
      </c>
      <c r="H774" s="239">
        <f t="shared" si="10"/>
        <v>100</v>
      </c>
      <c r="I774" s="86" t="s">
        <v>6205</v>
      </c>
    </row>
    <row r="775" spans="1:9" x14ac:dyDescent="0.3">
      <c r="A775" s="87" t="s">
        <v>1678</v>
      </c>
      <c r="B775" s="87" t="s">
        <v>1672</v>
      </c>
      <c r="C775" s="87" t="s">
        <v>1679</v>
      </c>
      <c r="D775" s="86" t="s">
        <v>726</v>
      </c>
      <c r="E775" s="86" t="s">
        <v>5158</v>
      </c>
      <c r="F775" s="86" t="s">
        <v>27</v>
      </c>
      <c r="G775" s="86"/>
      <c r="H775" s="239">
        <f t="shared" si="10"/>
        <v>100</v>
      </c>
      <c r="I775" s="86" t="s">
        <v>6205</v>
      </c>
    </row>
    <row r="776" spans="1:9" x14ac:dyDescent="0.3">
      <c r="A776" s="87" t="s">
        <v>1680</v>
      </c>
      <c r="B776" s="87" t="s">
        <v>1681</v>
      </c>
      <c r="C776" s="87" t="s">
        <v>1235</v>
      </c>
      <c r="D776" s="86" t="s">
        <v>726</v>
      </c>
      <c r="E776" s="86" t="s">
        <v>5159</v>
      </c>
      <c r="F776" s="86" t="s">
        <v>27</v>
      </c>
      <c r="G776" s="86" t="s">
        <v>85</v>
      </c>
      <c r="H776" s="239">
        <f t="shared" si="10"/>
        <v>100</v>
      </c>
      <c r="I776" s="86" t="s">
        <v>6205</v>
      </c>
    </row>
    <row r="777" spans="1:9" x14ac:dyDescent="0.3">
      <c r="A777" s="87" t="s">
        <v>1682</v>
      </c>
      <c r="B777" s="87" t="s">
        <v>1683</v>
      </c>
      <c r="C777" s="87" t="s">
        <v>1684</v>
      </c>
      <c r="D777" s="86" t="s">
        <v>729</v>
      </c>
      <c r="E777" s="86" t="s">
        <v>729</v>
      </c>
      <c r="F777" s="86" t="s">
        <v>27</v>
      </c>
      <c r="G777" s="86" t="s">
        <v>22</v>
      </c>
      <c r="H777" s="239">
        <f t="shared" si="10"/>
        <v>100</v>
      </c>
      <c r="I777" s="86" t="s">
        <v>6205</v>
      </c>
    </row>
    <row r="778" spans="1:9" x14ac:dyDescent="0.3">
      <c r="A778" s="87" t="s">
        <v>1685</v>
      </c>
      <c r="B778" s="87" t="s">
        <v>1683</v>
      </c>
      <c r="C778" s="87" t="s">
        <v>1272</v>
      </c>
      <c r="D778" s="86" t="s">
        <v>729</v>
      </c>
      <c r="E778" s="86" t="s">
        <v>729</v>
      </c>
      <c r="F778" s="86" t="s">
        <v>27</v>
      </c>
      <c r="G778" s="86" t="s">
        <v>22</v>
      </c>
      <c r="H778" s="239">
        <f t="shared" si="10"/>
        <v>100</v>
      </c>
      <c r="I778" s="86" t="s">
        <v>6205</v>
      </c>
    </row>
    <row r="779" spans="1:9" x14ac:dyDescent="0.3">
      <c r="A779" s="87" t="s">
        <v>1686</v>
      </c>
      <c r="B779" s="87" t="s">
        <v>1683</v>
      </c>
      <c r="C779" s="87" t="s">
        <v>1274</v>
      </c>
      <c r="D779" s="86" t="s">
        <v>729</v>
      </c>
      <c r="E779" s="86" t="s">
        <v>729</v>
      </c>
      <c r="F779" s="86" t="s">
        <v>27</v>
      </c>
      <c r="G779" s="86"/>
      <c r="H779" s="239">
        <f t="shared" si="10"/>
        <v>100</v>
      </c>
      <c r="I779" s="86" t="s">
        <v>6205</v>
      </c>
    </row>
    <row r="780" spans="1:9" x14ac:dyDescent="0.3">
      <c r="A780" s="87" t="s">
        <v>1687</v>
      </c>
      <c r="B780" s="87" t="s">
        <v>1683</v>
      </c>
      <c r="C780" s="87" t="s">
        <v>1688</v>
      </c>
      <c r="D780" s="86" t="s">
        <v>729</v>
      </c>
      <c r="E780" s="86" t="s">
        <v>729</v>
      </c>
      <c r="F780" s="86" t="s">
        <v>27</v>
      </c>
      <c r="G780" s="86"/>
      <c r="H780" s="239">
        <f t="shared" si="10"/>
        <v>100</v>
      </c>
      <c r="I780" s="86" t="s">
        <v>6205</v>
      </c>
    </row>
    <row r="781" spans="1:9" x14ac:dyDescent="0.3">
      <c r="A781" s="87" t="s">
        <v>1689</v>
      </c>
      <c r="B781" s="87" t="s">
        <v>1690</v>
      </c>
      <c r="C781" s="87" t="s">
        <v>1691</v>
      </c>
      <c r="D781" s="86" t="s">
        <v>731</v>
      </c>
      <c r="E781" s="86" t="s">
        <v>731</v>
      </c>
      <c r="F781" s="86" t="s">
        <v>27</v>
      </c>
      <c r="G781" s="86"/>
      <c r="H781" s="239">
        <f t="shared" si="10"/>
        <v>100</v>
      </c>
      <c r="I781" s="86" t="s">
        <v>6205</v>
      </c>
    </row>
    <row r="782" spans="1:9" x14ac:dyDescent="0.3">
      <c r="A782" s="87" t="s">
        <v>1692</v>
      </c>
      <c r="B782" s="87" t="s">
        <v>1690</v>
      </c>
      <c r="C782" s="87" t="s">
        <v>1693</v>
      </c>
      <c r="D782" s="86" t="s">
        <v>731</v>
      </c>
      <c r="E782" s="86" t="s">
        <v>731</v>
      </c>
      <c r="F782" s="86" t="s">
        <v>27</v>
      </c>
      <c r="G782" s="86" t="s">
        <v>85</v>
      </c>
      <c r="H782" s="239">
        <f t="shared" si="10"/>
        <v>100</v>
      </c>
      <c r="I782" s="86" t="s">
        <v>6205</v>
      </c>
    </row>
    <row r="783" spans="1:9" x14ac:dyDescent="0.3">
      <c r="A783" s="87" t="s">
        <v>1694</v>
      </c>
      <c r="B783" s="87" t="s">
        <v>1690</v>
      </c>
      <c r="C783" s="87" t="s">
        <v>1695</v>
      </c>
      <c r="D783" s="86" t="s">
        <v>731</v>
      </c>
      <c r="E783" s="86" t="s">
        <v>731</v>
      </c>
      <c r="F783" s="86" t="s">
        <v>27</v>
      </c>
      <c r="G783" s="86" t="s">
        <v>85</v>
      </c>
      <c r="H783" s="239">
        <f t="shared" si="10"/>
        <v>100</v>
      </c>
      <c r="I783" s="86" t="s">
        <v>6205</v>
      </c>
    </row>
    <row r="784" spans="1:9" x14ac:dyDescent="0.3">
      <c r="A784" s="87" t="s">
        <v>1696</v>
      </c>
      <c r="B784" s="87" t="s">
        <v>1690</v>
      </c>
      <c r="C784" s="87" t="s">
        <v>1562</v>
      </c>
      <c r="D784" s="86" t="s">
        <v>731</v>
      </c>
      <c r="E784" s="86" t="s">
        <v>731</v>
      </c>
      <c r="F784" s="86" t="s">
        <v>27</v>
      </c>
      <c r="G784" s="86"/>
      <c r="H784" s="239">
        <f t="shared" si="10"/>
        <v>100</v>
      </c>
      <c r="I784" s="86" t="s">
        <v>6205</v>
      </c>
    </row>
    <row r="785" spans="1:9" x14ac:dyDescent="0.3">
      <c r="A785" s="87" t="s">
        <v>1697</v>
      </c>
      <c r="B785" s="87" t="s">
        <v>1698</v>
      </c>
      <c r="C785" s="87" t="s">
        <v>1369</v>
      </c>
      <c r="D785" s="86" t="s">
        <v>733</v>
      </c>
      <c r="E785" s="86" t="s">
        <v>733</v>
      </c>
      <c r="F785" s="86" t="s">
        <v>27</v>
      </c>
      <c r="G785" s="86" t="s">
        <v>20</v>
      </c>
      <c r="H785" s="239">
        <f t="shared" si="10"/>
        <v>100</v>
      </c>
      <c r="I785" s="86" t="s">
        <v>6205</v>
      </c>
    </row>
    <row r="786" spans="1:9" x14ac:dyDescent="0.3">
      <c r="A786" s="87" t="s">
        <v>1699</v>
      </c>
      <c r="B786" s="87" t="s">
        <v>1698</v>
      </c>
      <c r="C786" s="87" t="s">
        <v>1700</v>
      </c>
      <c r="D786" s="86" t="s">
        <v>733</v>
      </c>
      <c r="E786" s="86" t="s">
        <v>733</v>
      </c>
      <c r="F786" s="86" t="s">
        <v>27</v>
      </c>
      <c r="G786" s="86" t="s">
        <v>20</v>
      </c>
      <c r="H786" s="239">
        <f t="shared" si="10"/>
        <v>100</v>
      </c>
      <c r="I786" s="86" t="s">
        <v>6205</v>
      </c>
    </row>
    <row r="787" spans="1:9" x14ac:dyDescent="0.3">
      <c r="A787" s="87" t="s">
        <v>1701</v>
      </c>
      <c r="B787" s="87" t="s">
        <v>1698</v>
      </c>
      <c r="C787" s="87" t="s">
        <v>1702</v>
      </c>
      <c r="D787" s="86" t="s">
        <v>733</v>
      </c>
      <c r="E787" s="86" t="s">
        <v>733</v>
      </c>
      <c r="F787" s="86" t="s">
        <v>27</v>
      </c>
      <c r="G787" s="86" t="s">
        <v>20</v>
      </c>
      <c r="H787" s="239">
        <f t="shared" si="10"/>
        <v>100</v>
      </c>
      <c r="I787" s="86" t="s">
        <v>6205</v>
      </c>
    </row>
    <row r="788" spans="1:9" x14ac:dyDescent="0.3">
      <c r="A788" s="87" t="s">
        <v>1703</v>
      </c>
      <c r="B788" s="87" t="s">
        <v>1698</v>
      </c>
      <c r="C788" s="87" t="s">
        <v>1371</v>
      </c>
      <c r="D788" s="86" t="s">
        <v>733</v>
      </c>
      <c r="E788" s="86" t="s">
        <v>733</v>
      </c>
      <c r="F788" s="86" t="s">
        <v>27</v>
      </c>
      <c r="G788" s="86" t="s">
        <v>20</v>
      </c>
      <c r="H788" s="239">
        <f t="shared" si="10"/>
        <v>100</v>
      </c>
      <c r="I788" s="86" t="s">
        <v>6205</v>
      </c>
    </row>
    <row r="789" spans="1:9" x14ac:dyDescent="0.3">
      <c r="A789" s="87" t="s">
        <v>1704</v>
      </c>
      <c r="B789" s="87" t="s">
        <v>1698</v>
      </c>
      <c r="C789" s="87" t="s">
        <v>1705</v>
      </c>
      <c r="D789" s="86" t="s">
        <v>733</v>
      </c>
      <c r="E789" s="86" t="s">
        <v>733</v>
      </c>
      <c r="F789" s="86" t="s">
        <v>27</v>
      </c>
      <c r="G789" s="86" t="s">
        <v>20</v>
      </c>
      <c r="H789" s="239">
        <f t="shared" si="10"/>
        <v>100</v>
      </c>
      <c r="I789" s="86" t="s">
        <v>6205</v>
      </c>
    </row>
    <row r="790" spans="1:9" x14ac:dyDescent="0.3">
      <c r="A790" s="87" t="s">
        <v>1706</v>
      </c>
      <c r="B790" s="87" t="s">
        <v>1707</v>
      </c>
      <c r="C790" s="87" t="s">
        <v>1708</v>
      </c>
      <c r="D790" s="86" t="s">
        <v>735</v>
      </c>
      <c r="E790" s="86" t="s">
        <v>736</v>
      </c>
      <c r="F790" s="86" t="s">
        <v>27</v>
      </c>
      <c r="G790" s="86" t="s">
        <v>22</v>
      </c>
      <c r="H790" s="239">
        <f t="shared" si="10"/>
        <v>100</v>
      </c>
      <c r="I790" s="86" t="s">
        <v>6205</v>
      </c>
    </row>
    <row r="791" spans="1:9" x14ac:dyDescent="0.3">
      <c r="A791" s="87" t="s">
        <v>1709</v>
      </c>
      <c r="B791" s="87" t="s">
        <v>1707</v>
      </c>
      <c r="C791" s="87" t="s">
        <v>1427</v>
      </c>
      <c r="D791" s="86" t="s">
        <v>735</v>
      </c>
      <c r="E791" s="86" t="s">
        <v>736</v>
      </c>
      <c r="F791" s="86" t="s">
        <v>27</v>
      </c>
      <c r="G791" s="86" t="s">
        <v>22</v>
      </c>
      <c r="H791" s="239">
        <f t="shared" si="10"/>
        <v>100</v>
      </c>
      <c r="I791" s="86" t="s">
        <v>6205</v>
      </c>
    </row>
    <row r="792" spans="1:9" x14ac:dyDescent="0.3">
      <c r="A792" s="87" t="s">
        <v>1710</v>
      </c>
      <c r="B792" s="87" t="s">
        <v>1707</v>
      </c>
      <c r="C792" s="87" t="s">
        <v>1429</v>
      </c>
      <c r="D792" s="86" t="s">
        <v>735</v>
      </c>
      <c r="E792" s="86" t="s">
        <v>736</v>
      </c>
      <c r="F792" s="86" t="s">
        <v>27</v>
      </c>
      <c r="G792" s="86" t="s">
        <v>22</v>
      </c>
      <c r="H792" s="239">
        <f t="shared" si="10"/>
        <v>100</v>
      </c>
      <c r="I792" s="86" t="s">
        <v>6205</v>
      </c>
    </row>
    <row r="793" spans="1:9" x14ac:dyDescent="0.3">
      <c r="A793" s="87" t="s">
        <v>1711</v>
      </c>
      <c r="B793" s="87" t="s">
        <v>1707</v>
      </c>
      <c r="C793" s="87" t="s">
        <v>1712</v>
      </c>
      <c r="D793" s="86" t="s">
        <v>735</v>
      </c>
      <c r="E793" s="86" t="s">
        <v>736</v>
      </c>
      <c r="F793" s="86" t="s">
        <v>27</v>
      </c>
      <c r="G793" s="86" t="s">
        <v>85</v>
      </c>
      <c r="H793" s="239">
        <f t="shared" si="10"/>
        <v>100</v>
      </c>
      <c r="I793" s="86" t="s">
        <v>6205</v>
      </c>
    </row>
    <row r="794" spans="1:9" x14ac:dyDescent="0.3">
      <c r="A794" s="87" t="s">
        <v>1713</v>
      </c>
      <c r="B794" s="87" t="s">
        <v>1707</v>
      </c>
      <c r="C794" s="87" t="s">
        <v>1431</v>
      </c>
      <c r="D794" s="86" t="s">
        <v>735</v>
      </c>
      <c r="E794" s="86" t="s">
        <v>736</v>
      </c>
      <c r="F794" s="86" t="s">
        <v>27</v>
      </c>
      <c r="G794" s="86" t="s">
        <v>85</v>
      </c>
      <c r="H794" s="239">
        <f t="shared" si="10"/>
        <v>100</v>
      </c>
      <c r="I794" s="86" t="s">
        <v>6205</v>
      </c>
    </row>
    <row r="795" spans="1:9" x14ac:dyDescent="0.3">
      <c r="A795" s="87" t="s">
        <v>1714</v>
      </c>
      <c r="B795" s="87" t="s">
        <v>1707</v>
      </c>
      <c r="C795" s="87" t="s">
        <v>1433</v>
      </c>
      <c r="D795" s="86" t="s">
        <v>735</v>
      </c>
      <c r="E795" s="86" t="s">
        <v>736</v>
      </c>
      <c r="F795" s="86" t="s">
        <v>27</v>
      </c>
      <c r="G795" s="86" t="s">
        <v>85</v>
      </c>
      <c r="H795" s="239">
        <f t="shared" si="10"/>
        <v>100</v>
      </c>
      <c r="I795" s="86" t="s">
        <v>6205</v>
      </c>
    </row>
    <row r="796" spans="1:9" x14ac:dyDescent="0.3">
      <c r="A796" s="87" t="s">
        <v>1715</v>
      </c>
      <c r="B796" s="87" t="s">
        <v>1716</v>
      </c>
      <c r="C796" s="87" t="s">
        <v>1437</v>
      </c>
      <c r="D796" s="86" t="s">
        <v>735</v>
      </c>
      <c r="E796" s="86" t="s">
        <v>5160</v>
      </c>
      <c r="F796" s="86" t="s">
        <v>27</v>
      </c>
      <c r="G796" s="86" t="s">
        <v>85</v>
      </c>
      <c r="H796" s="239">
        <f t="shared" si="10"/>
        <v>100</v>
      </c>
      <c r="I796" s="86" t="s">
        <v>6205</v>
      </c>
    </row>
    <row r="797" spans="1:9" x14ac:dyDescent="0.3">
      <c r="A797" s="87" t="s">
        <v>1717</v>
      </c>
      <c r="B797" s="87" t="s">
        <v>1716</v>
      </c>
      <c r="C797" s="87" t="s">
        <v>1718</v>
      </c>
      <c r="D797" s="86" t="s">
        <v>735</v>
      </c>
      <c r="E797" s="86" t="s">
        <v>5160</v>
      </c>
      <c r="F797" s="86" t="s">
        <v>27</v>
      </c>
      <c r="G797" s="86" t="s">
        <v>85</v>
      </c>
      <c r="H797" s="239">
        <f t="shared" si="10"/>
        <v>100</v>
      </c>
      <c r="I797" s="86" t="s">
        <v>6205</v>
      </c>
    </row>
    <row r="798" spans="1:9" x14ac:dyDescent="0.3">
      <c r="A798" s="87" t="s">
        <v>1719</v>
      </c>
      <c r="B798" s="87" t="s">
        <v>1720</v>
      </c>
      <c r="C798" s="87" t="s">
        <v>1435</v>
      </c>
      <c r="D798" s="86" t="s">
        <v>735</v>
      </c>
      <c r="E798" s="86" t="s">
        <v>5161</v>
      </c>
      <c r="F798" s="86" t="s">
        <v>27</v>
      </c>
      <c r="G798" s="86" t="s">
        <v>85</v>
      </c>
      <c r="H798" s="239">
        <f t="shared" si="10"/>
        <v>100</v>
      </c>
      <c r="I798" s="86" t="s">
        <v>6205</v>
      </c>
    </row>
    <row r="799" spans="1:9" x14ac:dyDescent="0.3">
      <c r="A799" s="87" t="s">
        <v>1721</v>
      </c>
      <c r="B799" s="87" t="s">
        <v>1722</v>
      </c>
      <c r="C799" s="87" t="s">
        <v>1723</v>
      </c>
      <c r="D799" s="86" t="s">
        <v>738</v>
      </c>
      <c r="E799" s="86" t="s">
        <v>738</v>
      </c>
      <c r="F799" s="86" t="s">
        <v>27</v>
      </c>
      <c r="G799" s="86" t="s">
        <v>85</v>
      </c>
      <c r="H799" s="239">
        <f t="shared" si="10"/>
        <v>100</v>
      </c>
      <c r="I799" s="86" t="s">
        <v>6205</v>
      </c>
    </row>
    <row r="800" spans="1:9" x14ac:dyDescent="0.3">
      <c r="A800" s="87" t="s">
        <v>1724</v>
      </c>
      <c r="B800" s="87" t="s">
        <v>1725</v>
      </c>
      <c r="C800" s="87" t="s">
        <v>1402</v>
      </c>
      <c r="D800" s="86" t="s">
        <v>740</v>
      </c>
      <c r="E800" s="86" t="s">
        <v>740</v>
      </c>
      <c r="F800" s="86" t="s">
        <v>27</v>
      </c>
      <c r="G800" s="86" t="s">
        <v>85</v>
      </c>
      <c r="H800" s="239">
        <f t="shared" si="10"/>
        <v>100</v>
      </c>
      <c r="I800" s="86" t="s">
        <v>6205</v>
      </c>
    </row>
    <row r="801" spans="1:9" x14ac:dyDescent="0.3">
      <c r="A801" s="87" t="s">
        <v>1726</v>
      </c>
      <c r="B801" s="87" t="s">
        <v>1727</v>
      </c>
      <c r="C801" s="87" t="s">
        <v>1728</v>
      </c>
      <c r="D801" s="86" t="s">
        <v>742</v>
      </c>
      <c r="E801" s="86" t="s">
        <v>742</v>
      </c>
      <c r="F801" s="86" t="s">
        <v>27</v>
      </c>
      <c r="G801" s="86" t="s">
        <v>22</v>
      </c>
      <c r="H801" s="239">
        <f t="shared" si="10"/>
        <v>100</v>
      </c>
      <c r="I801" s="86" t="s">
        <v>6205</v>
      </c>
    </row>
    <row r="802" spans="1:9" x14ac:dyDescent="0.3">
      <c r="A802" s="87" t="s">
        <v>1729</v>
      </c>
      <c r="B802" s="87" t="s">
        <v>1727</v>
      </c>
      <c r="C802" s="87" t="s">
        <v>1448</v>
      </c>
      <c r="D802" s="86" t="s">
        <v>742</v>
      </c>
      <c r="E802" s="86" t="s">
        <v>742</v>
      </c>
      <c r="F802" s="86" t="s">
        <v>27</v>
      </c>
      <c r="G802" s="86" t="s">
        <v>85</v>
      </c>
      <c r="H802" s="239">
        <f t="shared" si="10"/>
        <v>100</v>
      </c>
      <c r="I802" s="86" t="s">
        <v>6205</v>
      </c>
    </row>
    <row r="803" spans="1:9" x14ac:dyDescent="0.3">
      <c r="A803" s="87" t="s">
        <v>1730</v>
      </c>
      <c r="B803" s="87" t="s">
        <v>1727</v>
      </c>
      <c r="C803" s="87" t="s">
        <v>1450</v>
      </c>
      <c r="D803" s="86" t="s">
        <v>742</v>
      </c>
      <c r="E803" s="86" t="s">
        <v>742</v>
      </c>
      <c r="F803" s="86" t="s">
        <v>27</v>
      </c>
      <c r="G803" s="86" t="s">
        <v>85</v>
      </c>
      <c r="H803" s="239">
        <f t="shared" si="10"/>
        <v>100</v>
      </c>
      <c r="I803" s="86" t="s">
        <v>6205</v>
      </c>
    </row>
    <row r="804" spans="1:9" x14ac:dyDescent="0.3">
      <c r="A804" s="87" t="s">
        <v>1731</v>
      </c>
      <c r="B804" s="87" t="s">
        <v>1727</v>
      </c>
      <c r="C804" s="87" t="s">
        <v>1732</v>
      </c>
      <c r="D804" s="86" t="s">
        <v>742</v>
      </c>
      <c r="E804" s="86" t="s">
        <v>742</v>
      </c>
      <c r="F804" s="86" t="s">
        <v>27</v>
      </c>
      <c r="G804" s="86" t="s">
        <v>85</v>
      </c>
      <c r="H804" s="239">
        <f t="shared" si="10"/>
        <v>100</v>
      </c>
      <c r="I804" s="86" t="s">
        <v>6205</v>
      </c>
    </row>
    <row r="805" spans="1:9" x14ac:dyDescent="0.3">
      <c r="A805" s="87" t="s">
        <v>1733</v>
      </c>
      <c r="B805" s="87" t="s">
        <v>1734</v>
      </c>
      <c r="C805" s="87" t="s">
        <v>1735</v>
      </c>
      <c r="D805" s="86" t="s">
        <v>744</v>
      </c>
      <c r="E805" s="86" t="s">
        <v>744</v>
      </c>
      <c r="F805" s="86" t="s">
        <v>27</v>
      </c>
      <c r="G805" s="86" t="s">
        <v>22</v>
      </c>
      <c r="H805" s="239">
        <f t="shared" si="10"/>
        <v>100</v>
      </c>
      <c r="I805" s="86" t="s">
        <v>6205</v>
      </c>
    </row>
    <row r="806" spans="1:9" x14ac:dyDescent="0.3">
      <c r="A806" s="87" t="s">
        <v>1736</v>
      </c>
      <c r="B806" s="87" t="s">
        <v>1737</v>
      </c>
      <c r="C806" s="87" t="s">
        <v>1738</v>
      </c>
      <c r="D806" s="86" t="s">
        <v>746</v>
      </c>
      <c r="E806" s="86" t="s">
        <v>746</v>
      </c>
      <c r="F806" s="86" t="s">
        <v>27</v>
      </c>
      <c r="G806" s="86" t="s">
        <v>85</v>
      </c>
      <c r="H806" s="239">
        <f t="shared" si="10"/>
        <v>100</v>
      </c>
      <c r="I806" s="86" t="s">
        <v>6205</v>
      </c>
    </row>
    <row r="807" spans="1:9" x14ac:dyDescent="0.3">
      <c r="A807" s="87" t="s">
        <v>1739</v>
      </c>
      <c r="B807" s="87" t="s">
        <v>1737</v>
      </c>
      <c r="C807" s="87" t="s">
        <v>1740</v>
      </c>
      <c r="D807" s="86" t="s">
        <v>746</v>
      </c>
      <c r="E807" s="86" t="s">
        <v>746</v>
      </c>
      <c r="F807" s="86" t="s">
        <v>27</v>
      </c>
      <c r="G807" s="86" t="s">
        <v>85</v>
      </c>
      <c r="H807" s="239">
        <f t="shared" si="10"/>
        <v>100</v>
      </c>
      <c r="I807" s="86" t="s">
        <v>6205</v>
      </c>
    </row>
    <row r="808" spans="1:9" x14ac:dyDescent="0.3">
      <c r="A808" s="87" t="s">
        <v>1741</v>
      </c>
      <c r="B808" s="87" t="s">
        <v>1737</v>
      </c>
      <c r="C808" s="87" t="s">
        <v>1742</v>
      </c>
      <c r="D808" s="86" t="s">
        <v>746</v>
      </c>
      <c r="E808" s="86" t="s">
        <v>746</v>
      </c>
      <c r="F808" s="86" t="s">
        <v>27</v>
      </c>
      <c r="G808" s="86" t="s">
        <v>85</v>
      </c>
      <c r="H808" s="239">
        <f t="shared" si="10"/>
        <v>100</v>
      </c>
      <c r="I808" s="86" t="s">
        <v>6205</v>
      </c>
    </row>
    <row r="809" spans="1:9" x14ac:dyDescent="0.3">
      <c r="A809" s="87" t="s">
        <v>1743</v>
      </c>
      <c r="B809" s="87" t="s">
        <v>1737</v>
      </c>
      <c r="C809" s="87" t="s">
        <v>1708</v>
      </c>
      <c r="D809" s="86" t="s">
        <v>746</v>
      </c>
      <c r="E809" s="86" t="s">
        <v>746</v>
      </c>
      <c r="F809" s="86" t="s">
        <v>27</v>
      </c>
      <c r="G809" s="86" t="s">
        <v>22</v>
      </c>
      <c r="H809" s="239">
        <f t="shared" si="10"/>
        <v>100</v>
      </c>
      <c r="I809" s="86" t="s">
        <v>6205</v>
      </c>
    </row>
    <row r="810" spans="1:9" x14ac:dyDescent="0.3">
      <c r="A810" s="87" t="s">
        <v>1744</v>
      </c>
      <c r="B810" s="87" t="s">
        <v>1737</v>
      </c>
      <c r="C810" s="87" t="s">
        <v>1427</v>
      </c>
      <c r="D810" s="86" t="s">
        <v>746</v>
      </c>
      <c r="E810" s="86" t="s">
        <v>746</v>
      </c>
      <c r="F810" s="86" t="s">
        <v>27</v>
      </c>
      <c r="G810" s="86" t="s">
        <v>22</v>
      </c>
      <c r="H810" s="239">
        <f t="shared" si="10"/>
        <v>100</v>
      </c>
      <c r="I810" s="86" t="s">
        <v>6205</v>
      </c>
    </row>
    <row r="811" spans="1:9" x14ac:dyDescent="0.3">
      <c r="A811" s="87" t="s">
        <v>1745</v>
      </c>
      <c r="B811" s="87" t="s">
        <v>1737</v>
      </c>
      <c r="C811" s="87" t="s">
        <v>1429</v>
      </c>
      <c r="D811" s="86" t="s">
        <v>746</v>
      </c>
      <c r="E811" s="86" t="s">
        <v>746</v>
      </c>
      <c r="F811" s="86" t="s">
        <v>27</v>
      </c>
      <c r="G811" s="86"/>
      <c r="H811" s="239">
        <f t="shared" si="10"/>
        <v>100</v>
      </c>
      <c r="I811" s="86" t="s">
        <v>6205</v>
      </c>
    </row>
    <row r="812" spans="1:9" x14ac:dyDescent="0.3">
      <c r="A812" s="87" t="s">
        <v>1746</v>
      </c>
      <c r="B812" s="87" t="s">
        <v>1737</v>
      </c>
      <c r="C812" s="87" t="s">
        <v>1712</v>
      </c>
      <c r="D812" s="86" t="s">
        <v>746</v>
      </c>
      <c r="E812" s="86" t="s">
        <v>746</v>
      </c>
      <c r="F812" s="86" t="s">
        <v>27</v>
      </c>
      <c r="G812" s="86"/>
      <c r="H812" s="239">
        <f t="shared" si="10"/>
        <v>100</v>
      </c>
      <c r="I812" s="86" t="s">
        <v>6205</v>
      </c>
    </row>
    <row r="813" spans="1:9" x14ac:dyDescent="0.3">
      <c r="A813" s="87" t="s">
        <v>1747</v>
      </c>
      <c r="B813" s="87" t="s">
        <v>1737</v>
      </c>
      <c r="C813" s="87" t="s">
        <v>1431</v>
      </c>
      <c r="D813" s="86" t="s">
        <v>746</v>
      </c>
      <c r="E813" s="86" t="s">
        <v>746</v>
      </c>
      <c r="F813" s="86" t="s">
        <v>27</v>
      </c>
      <c r="G813" s="86" t="s">
        <v>22</v>
      </c>
      <c r="H813" s="239">
        <f t="shared" si="10"/>
        <v>100</v>
      </c>
      <c r="I813" s="86" t="s">
        <v>6205</v>
      </c>
    </row>
    <row r="814" spans="1:9" x14ac:dyDescent="0.3">
      <c r="A814" s="87" t="s">
        <v>1748</v>
      </c>
      <c r="B814" s="87" t="s">
        <v>1737</v>
      </c>
      <c r="C814" s="87" t="s">
        <v>1433</v>
      </c>
      <c r="D814" s="86" t="s">
        <v>746</v>
      </c>
      <c r="E814" s="86" t="s">
        <v>746</v>
      </c>
      <c r="F814" s="86" t="s">
        <v>27</v>
      </c>
      <c r="G814" s="86" t="s">
        <v>22</v>
      </c>
      <c r="H814" s="239">
        <f t="shared" si="10"/>
        <v>100</v>
      </c>
      <c r="I814" s="86" t="s">
        <v>6205</v>
      </c>
    </row>
    <row r="815" spans="1:9" x14ac:dyDescent="0.3">
      <c r="A815" s="87" t="s">
        <v>1749</v>
      </c>
      <c r="B815" s="87" t="s">
        <v>1737</v>
      </c>
      <c r="C815" s="87" t="s">
        <v>1435</v>
      </c>
      <c r="D815" s="86" t="s">
        <v>746</v>
      </c>
      <c r="E815" s="86" t="s">
        <v>746</v>
      </c>
      <c r="F815" s="86" t="s">
        <v>27</v>
      </c>
      <c r="G815" s="86"/>
      <c r="H815" s="239">
        <f t="shared" si="10"/>
        <v>100</v>
      </c>
      <c r="I815" s="86" t="s">
        <v>6205</v>
      </c>
    </row>
    <row r="816" spans="1:9" x14ac:dyDescent="0.3">
      <c r="A816" s="87" t="s">
        <v>1750</v>
      </c>
      <c r="B816" s="87" t="s">
        <v>1737</v>
      </c>
      <c r="C816" s="87" t="s">
        <v>1437</v>
      </c>
      <c r="D816" s="86" t="s">
        <v>746</v>
      </c>
      <c r="E816" s="86" t="s">
        <v>746</v>
      </c>
      <c r="F816" s="86" t="s">
        <v>27</v>
      </c>
      <c r="G816" s="86"/>
      <c r="H816" s="239">
        <f t="shared" si="10"/>
        <v>100</v>
      </c>
      <c r="I816" s="86" t="s">
        <v>6205</v>
      </c>
    </row>
    <row r="817" spans="1:9" x14ac:dyDescent="0.3">
      <c r="A817" s="87" t="s">
        <v>1751</v>
      </c>
      <c r="B817" s="87" t="s">
        <v>1752</v>
      </c>
      <c r="C817" s="87" t="s">
        <v>1394</v>
      </c>
      <c r="D817" s="86" t="s">
        <v>748</v>
      </c>
      <c r="E817" s="86" t="s">
        <v>749</v>
      </c>
      <c r="F817" s="86" t="s">
        <v>27</v>
      </c>
      <c r="G817" s="86" t="s">
        <v>22</v>
      </c>
      <c r="H817" s="239">
        <f t="shared" si="10"/>
        <v>100</v>
      </c>
      <c r="I817" s="86" t="s">
        <v>6205</v>
      </c>
    </row>
    <row r="818" spans="1:9" x14ac:dyDescent="0.3">
      <c r="A818" s="87" t="s">
        <v>1753</v>
      </c>
      <c r="B818" s="87" t="s">
        <v>1754</v>
      </c>
      <c r="C818" s="87" t="s">
        <v>1402</v>
      </c>
      <c r="D818" s="86" t="s">
        <v>751</v>
      </c>
      <c r="E818" s="86" t="s">
        <v>751</v>
      </c>
      <c r="F818" s="86" t="s">
        <v>27</v>
      </c>
      <c r="G818" s="86" t="s">
        <v>85</v>
      </c>
      <c r="H818" s="239">
        <f t="shared" si="10"/>
        <v>100</v>
      </c>
      <c r="I818" s="86" t="s">
        <v>6205</v>
      </c>
    </row>
    <row r="819" spans="1:9" x14ac:dyDescent="0.3">
      <c r="A819" s="87" t="s">
        <v>1755</v>
      </c>
      <c r="B819" s="87" t="s">
        <v>1756</v>
      </c>
      <c r="C819" s="87" t="s">
        <v>1450</v>
      </c>
      <c r="D819" s="86" t="s">
        <v>753</v>
      </c>
      <c r="E819" s="86" t="s">
        <v>754</v>
      </c>
      <c r="F819" s="86" t="s">
        <v>27</v>
      </c>
      <c r="G819" s="86" t="s">
        <v>22</v>
      </c>
      <c r="H819" s="239">
        <f t="shared" si="10"/>
        <v>100</v>
      </c>
      <c r="I819" s="86" t="s">
        <v>6205</v>
      </c>
    </row>
    <row r="820" spans="1:9" x14ac:dyDescent="0.3">
      <c r="A820" s="87" t="s">
        <v>1757</v>
      </c>
      <c r="B820" s="87" t="s">
        <v>1756</v>
      </c>
      <c r="C820" s="87" t="s">
        <v>1732</v>
      </c>
      <c r="D820" s="86" t="s">
        <v>753</v>
      </c>
      <c r="E820" s="86" t="s">
        <v>754</v>
      </c>
      <c r="F820" s="86" t="s">
        <v>27</v>
      </c>
      <c r="G820" s="86" t="s">
        <v>22</v>
      </c>
      <c r="H820" s="239">
        <f t="shared" si="10"/>
        <v>100</v>
      </c>
      <c r="I820" s="86" t="s">
        <v>6205</v>
      </c>
    </row>
    <row r="821" spans="1:9" x14ac:dyDescent="0.3">
      <c r="A821" s="87" t="s">
        <v>1758</v>
      </c>
      <c r="B821" s="87" t="s">
        <v>1756</v>
      </c>
      <c r="C821" s="87" t="s">
        <v>1452</v>
      </c>
      <c r="D821" s="86" t="s">
        <v>753</v>
      </c>
      <c r="E821" s="86" t="s">
        <v>754</v>
      </c>
      <c r="F821" s="86" t="s">
        <v>27</v>
      </c>
      <c r="G821" s="86" t="s">
        <v>20</v>
      </c>
      <c r="H821" s="239">
        <f t="shared" si="10"/>
        <v>100</v>
      </c>
      <c r="I821" s="86" t="s">
        <v>6205</v>
      </c>
    </row>
    <row r="822" spans="1:9" x14ac:dyDescent="0.3">
      <c r="A822" s="87" t="s">
        <v>1759</v>
      </c>
      <c r="B822" s="87" t="s">
        <v>1756</v>
      </c>
      <c r="C822" s="87" t="s">
        <v>1760</v>
      </c>
      <c r="D822" s="86" t="s">
        <v>753</v>
      </c>
      <c r="E822" s="86" t="s">
        <v>754</v>
      </c>
      <c r="F822" s="86" t="s">
        <v>27</v>
      </c>
      <c r="G822" s="86" t="s">
        <v>22</v>
      </c>
      <c r="H822" s="239">
        <f t="shared" si="10"/>
        <v>100</v>
      </c>
      <c r="I822" s="86" t="s">
        <v>6205</v>
      </c>
    </row>
    <row r="823" spans="1:9" x14ac:dyDescent="0.3">
      <c r="A823" s="87" t="s">
        <v>1761</v>
      </c>
      <c r="B823" s="87" t="s">
        <v>1756</v>
      </c>
      <c r="C823" s="87" t="s">
        <v>1762</v>
      </c>
      <c r="D823" s="86" t="s">
        <v>753</v>
      </c>
      <c r="E823" s="86" t="s">
        <v>754</v>
      </c>
      <c r="F823" s="86" t="s">
        <v>27</v>
      </c>
      <c r="G823" s="86" t="s">
        <v>22</v>
      </c>
      <c r="H823" s="239">
        <f t="shared" si="10"/>
        <v>100</v>
      </c>
      <c r="I823" s="86" t="s">
        <v>6205</v>
      </c>
    </row>
    <row r="824" spans="1:9" x14ac:dyDescent="0.3">
      <c r="A824" s="87" t="s">
        <v>1763</v>
      </c>
      <c r="B824" s="87" t="s">
        <v>1756</v>
      </c>
      <c r="C824" s="87" t="s">
        <v>1764</v>
      </c>
      <c r="D824" s="86" t="s">
        <v>753</v>
      </c>
      <c r="E824" s="86" t="s">
        <v>754</v>
      </c>
      <c r="F824" s="86" t="s">
        <v>27</v>
      </c>
      <c r="G824" s="86" t="s">
        <v>85</v>
      </c>
      <c r="H824" s="239">
        <f t="shared" si="10"/>
        <v>100</v>
      </c>
      <c r="I824" s="86" t="s">
        <v>6205</v>
      </c>
    </row>
    <row r="825" spans="1:9" x14ac:dyDescent="0.3">
      <c r="A825" s="87" t="s">
        <v>1765</v>
      </c>
      <c r="B825" s="87" t="s">
        <v>1756</v>
      </c>
      <c r="C825" s="87" t="s">
        <v>1766</v>
      </c>
      <c r="D825" s="86" t="s">
        <v>753</v>
      </c>
      <c r="E825" s="86" t="s">
        <v>754</v>
      </c>
      <c r="F825" s="86" t="s">
        <v>27</v>
      </c>
      <c r="G825" s="86" t="s">
        <v>85</v>
      </c>
      <c r="H825" s="239">
        <f t="shared" si="10"/>
        <v>100</v>
      </c>
      <c r="I825" s="86" t="s">
        <v>6205</v>
      </c>
    </row>
    <row r="826" spans="1:9" x14ac:dyDescent="0.3">
      <c r="A826" s="87" t="s">
        <v>1767</v>
      </c>
      <c r="B826" s="87" t="s">
        <v>1756</v>
      </c>
      <c r="C826" s="87" t="s">
        <v>1768</v>
      </c>
      <c r="D826" s="86" t="s">
        <v>753</v>
      </c>
      <c r="E826" s="86" t="s">
        <v>754</v>
      </c>
      <c r="F826" s="86" t="s">
        <v>27</v>
      </c>
      <c r="G826" s="86" t="s">
        <v>22</v>
      </c>
      <c r="H826" s="239">
        <f t="shared" si="10"/>
        <v>100</v>
      </c>
      <c r="I826" s="86" t="s">
        <v>6205</v>
      </c>
    </row>
    <row r="827" spans="1:9" x14ac:dyDescent="0.3">
      <c r="A827" s="87" t="s">
        <v>1769</v>
      </c>
      <c r="B827" s="87" t="s">
        <v>1756</v>
      </c>
      <c r="C827" s="87" t="s">
        <v>1770</v>
      </c>
      <c r="D827" s="86" t="s">
        <v>753</v>
      </c>
      <c r="E827" s="86" t="s">
        <v>754</v>
      </c>
      <c r="F827" s="86" t="s">
        <v>27</v>
      </c>
      <c r="G827" s="86" t="s">
        <v>85</v>
      </c>
      <c r="H827" s="239">
        <f t="shared" si="10"/>
        <v>100</v>
      </c>
      <c r="I827" s="86" t="s">
        <v>6205</v>
      </c>
    </row>
    <row r="828" spans="1:9" x14ac:dyDescent="0.3">
      <c r="A828" s="87" t="s">
        <v>1771</v>
      </c>
      <c r="B828" s="87" t="s">
        <v>1772</v>
      </c>
      <c r="C828" s="87" t="s">
        <v>1454</v>
      </c>
      <c r="D828" s="86" t="s">
        <v>753</v>
      </c>
      <c r="E828" s="86" t="s">
        <v>5162</v>
      </c>
      <c r="F828" s="86" t="s">
        <v>27</v>
      </c>
      <c r="G828" s="86" t="s">
        <v>85</v>
      </c>
      <c r="H828" s="239">
        <f t="shared" si="10"/>
        <v>100</v>
      </c>
      <c r="I828" s="86" t="s">
        <v>6205</v>
      </c>
    </row>
    <row r="829" spans="1:9" x14ac:dyDescent="0.3">
      <c r="A829" s="87" t="s">
        <v>1773</v>
      </c>
      <c r="B829" s="87" t="s">
        <v>1772</v>
      </c>
      <c r="C829" s="87" t="s">
        <v>1456</v>
      </c>
      <c r="D829" s="86" t="s">
        <v>753</v>
      </c>
      <c r="E829" s="86" t="s">
        <v>5162</v>
      </c>
      <c r="F829" s="86" t="s">
        <v>27</v>
      </c>
      <c r="G829" s="86" t="s">
        <v>85</v>
      </c>
      <c r="H829" s="239">
        <f t="shared" si="10"/>
        <v>100</v>
      </c>
      <c r="I829" s="86" t="s">
        <v>6205</v>
      </c>
    </row>
    <row r="830" spans="1:9" x14ac:dyDescent="0.3">
      <c r="A830" s="87" t="s">
        <v>1774</v>
      </c>
      <c r="B830" s="87" t="s">
        <v>1772</v>
      </c>
      <c r="C830" s="87" t="s">
        <v>1775</v>
      </c>
      <c r="D830" s="86" t="s">
        <v>753</v>
      </c>
      <c r="E830" s="86" t="s">
        <v>5162</v>
      </c>
      <c r="F830" s="86" t="s">
        <v>27</v>
      </c>
      <c r="G830" s="86" t="s">
        <v>85</v>
      </c>
      <c r="H830" s="239">
        <f t="shared" si="10"/>
        <v>100</v>
      </c>
      <c r="I830" s="86" t="s">
        <v>6205</v>
      </c>
    </row>
    <row r="831" spans="1:9" x14ac:dyDescent="0.3">
      <c r="A831" s="87" t="s">
        <v>1776</v>
      </c>
      <c r="B831" s="87" t="s">
        <v>1777</v>
      </c>
      <c r="C831" s="87" t="s">
        <v>1778</v>
      </c>
      <c r="D831" s="86" t="s">
        <v>753</v>
      </c>
      <c r="E831" s="86" t="s">
        <v>5163</v>
      </c>
      <c r="F831" s="86" t="s">
        <v>27</v>
      </c>
      <c r="G831" s="86" t="s">
        <v>22</v>
      </c>
      <c r="H831" s="239">
        <f t="shared" si="10"/>
        <v>100</v>
      </c>
      <c r="I831" s="86" t="s">
        <v>6205</v>
      </c>
    </row>
    <row r="832" spans="1:9" x14ac:dyDescent="0.3">
      <c r="A832" s="87" t="s">
        <v>1779</v>
      </c>
      <c r="B832" s="87" t="s">
        <v>1777</v>
      </c>
      <c r="C832" s="87" t="s">
        <v>1780</v>
      </c>
      <c r="D832" s="86" t="s">
        <v>753</v>
      </c>
      <c r="E832" s="86" t="s">
        <v>5163</v>
      </c>
      <c r="F832" s="86" t="s">
        <v>27</v>
      </c>
      <c r="G832" s="86" t="s">
        <v>85</v>
      </c>
      <c r="H832" s="239">
        <f t="shared" ref="H832:H895" si="11">IF($A832="","",IF($F832=INDEX(Cat_ZAP,1),INDEX(Pts_ZAP,1),IF($G832="","",_xlfn.XLOOKUP($G832,Cat_Marg,Pts_Marg,""))))</f>
        <v>100</v>
      </c>
      <c r="I832" s="86" t="s">
        <v>6205</v>
      </c>
    </row>
    <row r="833" spans="1:9" x14ac:dyDescent="0.3">
      <c r="A833" s="87" t="s">
        <v>1781</v>
      </c>
      <c r="B833" s="87" t="s">
        <v>1777</v>
      </c>
      <c r="C833" s="87" t="s">
        <v>1782</v>
      </c>
      <c r="D833" s="86" t="s">
        <v>753</v>
      </c>
      <c r="E833" s="86" t="s">
        <v>5163</v>
      </c>
      <c r="F833" s="86" t="s">
        <v>27</v>
      </c>
      <c r="G833" s="86" t="s">
        <v>22</v>
      </c>
      <c r="H833" s="239">
        <f t="shared" si="11"/>
        <v>100</v>
      </c>
      <c r="I833" s="86" t="s">
        <v>6205</v>
      </c>
    </row>
    <row r="834" spans="1:9" x14ac:dyDescent="0.3">
      <c r="A834" s="87" t="s">
        <v>1783</v>
      </c>
      <c r="B834" s="87" t="s">
        <v>1777</v>
      </c>
      <c r="C834" s="87" t="s">
        <v>1784</v>
      </c>
      <c r="D834" s="86" t="s">
        <v>753</v>
      </c>
      <c r="E834" s="86" t="s">
        <v>5163</v>
      </c>
      <c r="F834" s="86" t="s">
        <v>27</v>
      </c>
      <c r="G834" s="86" t="s">
        <v>85</v>
      </c>
      <c r="H834" s="239">
        <f t="shared" si="11"/>
        <v>100</v>
      </c>
      <c r="I834" s="86" t="s">
        <v>6205</v>
      </c>
    </row>
    <row r="835" spans="1:9" x14ac:dyDescent="0.3">
      <c r="A835" s="87" t="s">
        <v>1785</v>
      </c>
      <c r="B835" s="87" t="s">
        <v>1777</v>
      </c>
      <c r="C835" s="87" t="s">
        <v>1786</v>
      </c>
      <c r="D835" s="86" t="s">
        <v>753</v>
      </c>
      <c r="E835" s="86" t="s">
        <v>5163</v>
      </c>
      <c r="F835" s="86" t="s">
        <v>27</v>
      </c>
      <c r="G835" s="86" t="s">
        <v>85</v>
      </c>
      <c r="H835" s="239">
        <f t="shared" si="11"/>
        <v>100</v>
      </c>
      <c r="I835" s="86" t="s">
        <v>6205</v>
      </c>
    </row>
    <row r="836" spans="1:9" x14ac:dyDescent="0.3">
      <c r="A836" s="87" t="s">
        <v>1787</v>
      </c>
      <c r="B836" s="87" t="s">
        <v>1777</v>
      </c>
      <c r="C836" s="87" t="s">
        <v>1788</v>
      </c>
      <c r="D836" s="86" t="s">
        <v>753</v>
      </c>
      <c r="E836" s="86" t="s">
        <v>5163</v>
      </c>
      <c r="F836" s="86" t="s">
        <v>27</v>
      </c>
      <c r="G836" s="86" t="s">
        <v>84</v>
      </c>
      <c r="H836" s="239">
        <f t="shared" si="11"/>
        <v>100</v>
      </c>
      <c r="I836" s="86" t="s">
        <v>6205</v>
      </c>
    </row>
    <row r="837" spans="1:9" x14ac:dyDescent="0.3">
      <c r="A837" s="87" t="s">
        <v>1789</v>
      </c>
      <c r="B837" s="87" t="s">
        <v>1790</v>
      </c>
      <c r="C837" s="87" t="s">
        <v>1791</v>
      </c>
      <c r="D837" s="86" t="s">
        <v>756</v>
      </c>
      <c r="E837" s="86" t="s">
        <v>756</v>
      </c>
      <c r="F837" s="86" t="s">
        <v>27</v>
      </c>
      <c r="G837" s="86" t="s">
        <v>20</v>
      </c>
      <c r="H837" s="239">
        <f t="shared" si="11"/>
        <v>100</v>
      </c>
      <c r="I837" s="86" t="s">
        <v>6205</v>
      </c>
    </row>
    <row r="838" spans="1:9" x14ac:dyDescent="0.3">
      <c r="A838" s="87" t="s">
        <v>1792</v>
      </c>
      <c r="B838" s="87" t="s">
        <v>1790</v>
      </c>
      <c r="C838" s="87" t="s">
        <v>1793</v>
      </c>
      <c r="D838" s="86" t="s">
        <v>756</v>
      </c>
      <c r="E838" s="86" t="s">
        <v>756</v>
      </c>
      <c r="F838" s="86" t="s">
        <v>27</v>
      </c>
      <c r="G838" s="86" t="s">
        <v>20</v>
      </c>
      <c r="H838" s="239">
        <f t="shared" si="11"/>
        <v>100</v>
      </c>
      <c r="I838" s="86" t="s">
        <v>6205</v>
      </c>
    </row>
    <row r="839" spans="1:9" x14ac:dyDescent="0.3">
      <c r="A839" s="87" t="s">
        <v>1794</v>
      </c>
      <c r="B839" s="87" t="s">
        <v>1790</v>
      </c>
      <c r="C839" s="87" t="s">
        <v>1795</v>
      </c>
      <c r="D839" s="86" t="s">
        <v>756</v>
      </c>
      <c r="E839" s="86" t="s">
        <v>756</v>
      </c>
      <c r="F839" s="86" t="s">
        <v>27</v>
      </c>
      <c r="G839" s="86" t="s">
        <v>20</v>
      </c>
      <c r="H839" s="239">
        <f t="shared" si="11"/>
        <v>100</v>
      </c>
      <c r="I839" s="86" t="s">
        <v>6205</v>
      </c>
    </row>
    <row r="840" spans="1:9" x14ac:dyDescent="0.3">
      <c r="A840" s="87" t="s">
        <v>1796</v>
      </c>
      <c r="B840" s="87" t="s">
        <v>1790</v>
      </c>
      <c r="C840" s="87" t="s">
        <v>1797</v>
      </c>
      <c r="D840" s="86" t="s">
        <v>756</v>
      </c>
      <c r="E840" s="86" t="s">
        <v>756</v>
      </c>
      <c r="F840" s="86" t="s">
        <v>27</v>
      </c>
      <c r="G840" s="86" t="s">
        <v>20</v>
      </c>
      <c r="H840" s="239">
        <f t="shared" si="11"/>
        <v>100</v>
      </c>
      <c r="I840" s="86" t="s">
        <v>6205</v>
      </c>
    </row>
    <row r="841" spans="1:9" x14ac:dyDescent="0.3">
      <c r="A841" s="87" t="s">
        <v>1798</v>
      </c>
      <c r="B841" s="87" t="s">
        <v>1790</v>
      </c>
      <c r="C841" s="87" t="s">
        <v>1799</v>
      </c>
      <c r="D841" s="86" t="s">
        <v>756</v>
      </c>
      <c r="E841" s="86" t="s">
        <v>756</v>
      </c>
      <c r="F841" s="86" t="s">
        <v>27</v>
      </c>
      <c r="G841" s="86" t="s">
        <v>22</v>
      </c>
      <c r="H841" s="239">
        <f t="shared" si="11"/>
        <v>100</v>
      </c>
      <c r="I841" s="86" t="s">
        <v>6205</v>
      </c>
    </row>
    <row r="842" spans="1:9" x14ac:dyDescent="0.3">
      <c r="A842" s="87" t="s">
        <v>1800</v>
      </c>
      <c r="B842" s="87" t="s">
        <v>1790</v>
      </c>
      <c r="C842" s="87" t="s">
        <v>1801</v>
      </c>
      <c r="D842" s="86" t="s">
        <v>756</v>
      </c>
      <c r="E842" s="86" t="s">
        <v>756</v>
      </c>
      <c r="F842" s="86" t="s">
        <v>27</v>
      </c>
      <c r="G842" s="86" t="s">
        <v>22</v>
      </c>
      <c r="H842" s="239">
        <f t="shared" si="11"/>
        <v>100</v>
      </c>
      <c r="I842" s="86" t="s">
        <v>6205</v>
      </c>
    </row>
    <row r="843" spans="1:9" x14ac:dyDescent="0.3">
      <c r="A843" s="87" t="s">
        <v>1802</v>
      </c>
      <c r="B843" s="87" t="s">
        <v>1790</v>
      </c>
      <c r="C843" s="87" t="s">
        <v>1803</v>
      </c>
      <c r="D843" s="86" t="s">
        <v>756</v>
      </c>
      <c r="E843" s="86" t="s">
        <v>756</v>
      </c>
      <c r="F843" s="86" t="s">
        <v>27</v>
      </c>
      <c r="G843" s="86"/>
      <c r="H843" s="239">
        <f t="shared" si="11"/>
        <v>100</v>
      </c>
      <c r="I843" s="86" t="s">
        <v>6205</v>
      </c>
    </row>
    <row r="844" spans="1:9" x14ac:dyDescent="0.3">
      <c r="A844" s="87" t="s">
        <v>1804</v>
      </c>
      <c r="B844" s="87" t="s">
        <v>1790</v>
      </c>
      <c r="C844" s="87" t="s">
        <v>1805</v>
      </c>
      <c r="D844" s="86" t="s">
        <v>756</v>
      </c>
      <c r="E844" s="86" t="s">
        <v>756</v>
      </c>
      <c r="F844" s="86" t="s">
        <v>27</v>
      </c>
      <c r="G844" s="86" t="s">
        <v>85</v>
      </c>
      <c r="H844" s="239">
        <f t="shared" si="11"/>
        <v>100</v>
      </c>
      <c r="I844" s="86" t="s">
        <v>6205</v>
      </c>
    </row>
    <row r="845" spans="1:9" x14ac:dyDescent="0.3">
      <c r="A845" s="87" t="s">
        <v>1806</v>
      </c>
      <c r="B845" s="87" t="s">
        <v>1790</v>
      </c>
      <c r="C845" s="87" t="s">
        <v>1807</v>
      </c>
      <c r="D845" s="86" t="s">
        <v>756</v>
      </c>
      <c r="E845" s="86" t="s">
        <v>756</v>
      </c>
      <c r="F845" s="86" t="s">
        <v>27</v>
      </c>
      <c r="G845" s="86" t="s">
        <v>85</v>
      </c>
      <c r="H845" s="239">
        <f t="shared" si="11"/>
        <v>100</v>
      </c>
      <c r="I845" s="86" t="s">
        <v>6205</v>
      </c>
    </row>
    <row r="846" spans="1:9" x14ac:dyDescent="0.3">
      <c r="A846" s="87" t="s">
        <v>1808</v>
      </c>
      <c r="B846" s="87" t="s">
        <v>1790</v>
      </c>
      <c r="C846" s="87" t="s">
        <v>1809</v>
      </c>
      <c r="D846" s="86" t="s">
        <v>756</v>
      </c>
      <c r="E846" s="86" t="s">
        <v>756</v>
      </c>
      <c r="F846" s="86" t="s">
        <v>27</v>
      </c>
      <c r="G846" s="86"/>
      <c r="H846" s="239">
        <f t="shared" si="11"/>
        <v>100</v>
      </c>
      <c r="I846" s="86" t="s">
        <v>6205</v>
      </c>
    </row>
    <row r="847" spans="1:9" x14ac:dyDescent="0.3">
      <c r="A847" s="87" t="s">
        <v>1810</v>
      </c>
      <c r="B847" s="87" t="s">
        <v>1790</v>
      </c>
      <c r="C847" s="87" t="s">
        <v>1811</v>
      </c>
      <c r="D847" s="86" t="s">
        <v>756</v>
      </c>
      <c r="E847" s="86" t="s">
        <v>756</v>
      </c>
      <c r="F847" s="86" t="s">
        <v>27</v>
      </c>
      <c r="G847" s="86"/>
      <c r="H847" s="239">
        <f t="shared" si="11"/>
        <v>100</v>
      </c>
      <c r="I847" s="86" t="s">
        <v>6205</v>
      </c>
    </row>
    <row r="848" spans="1:9" x14ac:dyDescent="0.3">
      <c r="A848" s="87" t="s">
        <v>1812</v>
      </c>
      <c r="B848" s="87" t="s">
        <v>1790</v>
      </c>
      <c r="C848" s="87" t="s">
        <v>1813</v>
      </c>
      <c r="D848" s="86" t="s">
        <v>756</v>
      </c>
      <c r="E848" s="86" t="s">
        <v>756</v>
      </c>
      <c r="F848" s="86" t="s">
        <v>27</v>
      </c>
      <c r="G848" s="86"/>
      <c r="H848" s="239">
        <f t="shared" si="11"/>
        <v>100</v>
      </c>
      <c r="I848" s="86" t="s">
        <v>6205</v>
      </c>
    </row>
    <row r="849" spans="1:9" x14ac:dyDescent="0.3">
      <c r="A849" s="87" t="s">
        <v>1814</v>
      </c>
      <c r="B849" s="87" t="s">
        <v>1790</v>
      </c>
      <c r="C849" s="87" t="s">
        <v>1815</v>
      </c>
      <c r="D849" s="86" t="s">
        <v>756</v>
      </c>
      <c r="E849" s="86" t="s">
        <v>756</v>
      </c>
      <c r="F849" s="86" t="s">
        <v>27</v>
      </c>
      <c r="G849" s="86"/>
      <c r="H849" s="239">
        <f t="shared" si="11"/>
        <v>100</v>
      </c>
      <c r="I849" s="86" t="s">
        <v>6205</v>
      </c>
    </row>
    <row r="850" spans="1:9" x14ac:dyDescent="0.3">
      <c r="A850" s="87" t="s">
        <v>1816</v>
      </c>
      <c r="B850" s="87" t="s">
        <v>1790</v>
      </c>
      <c r="C850" s="87" t="s">
        <v>1817</v>
      </c>
      <c r="D850" s="86" t="s">
        <v>756</v>
      </c>
      <c r="E850" s="86" t="s">
        <v>756</v>
      </c>
      <c r="F850" s="86" t="s">
        <v>27</v>
      </c>
      <c r="G850" s="86" t="s">
        <v>22</v>
      </c>
      <c r="H850" s="239">
        <f t="shared" si="11"/>
        <v>100</v>
      </c>
      <c r="I850" s="86" t="s">
        <v>6205</v>
      </c>
    </row>
    <row r="851" spans="1:9" x14ac:dyDescent="0.3">
      <c r="A851" s="87" t="s">
        <v>1818</v>
      </c>
      <c r="B851" s="87" t="s">
        <v>1790</v>
      </c>
      <c r="C851" s="87" t="s">
        <v>1819</v>
      </c>
      <c r="D851" s="86" t="s">
        <v>756</v>
      </c>
      <c r="E851" s="86" t="s">
        <v>756</v>
      </c>
      <c r="F851" s="86" t="s">
        <v>27</v>
      </c>
      <c r="G851" s="86"/>
      <c r="H851" s="239">
        <f t="shared" si="11"/>
        <v>100</v>
      </c>
      <c r="I851" s="86" t="s">
        <v>6205</v>
      </c>
    </row>
    <row r="852" spans="1:9" x14ac:dyDescent="0.3">
      <c r="A852" s="87" t="s">
        <v>1820</v>
      </c>
      <c r="B852" s="87" t="s">
        <v>1790</v>
      </c>
      <c r="C852" s="87" t="s">
        <v>1821</v>
      </c>
      <c r="D852" s="86" t="s">
        <v>756</v>
      </c>
      <c r="E852" s="86" t="s">
        <v>756</v>
      </c>
      <c r="F852" s="86" t="s">
        <v>27</v>
      </c>
      <c r="G852" s="86" t="s">
        <v>85</v>
      </c>
      <c r="H852" s="239">
        <f t="shared" si="11"/>
        <v>100</v>
      </c>
      <c r="I852" s="86" t="s">
        <v>6205</v>
      </c>
    </row>
    <row r="853" spans="1:9" x14ac:dyDescent="0.3">
      <c r="A853" s="87" t="s">
        <v>1822</v>
      </c>
      <c r="B853" s="87" t="s">
        <v>1790</v>
      </c>
      <c r="C853" s="87" t="s">
        <v>1823</v>
      </c>
      <c r="D853" s="86" t="s">
        <v>756</v>
      </c>
      <c r="E853" s="86" t="s">
        <v>756</v>
      </c>
      <c r="F853" s="86" t="s">
        <v>27</v>
      </c>
      <c r="G853" s="86" t="s">
        <v>85</v>
      </c>
      <c r="H853" s="239">
        <f t="shared" si="11"/>
        <v>100</v>
      </c>
      <c r="I853" s="86" t="s">
        <v>6205</v>
      </c>
    </row>
    <row r="854" spans="1:9" x14ac:dyDescent="0.3">
      <c r="A854" s="87" t="s">
        <v>1824</v>
      </c>
      <c r="B854" s="87" t="s">
        <v>1790</v>
      </c>
      <c r="C854" s="87" t="s">
        <v>1825</v>
      </c>
      <c r="D854" s="86" t="s">
        <v>756</v>
      </c>
      <c r="E854" s="86" t="s">
        <v>756</v>
      </c>
      <c r="F854" s="86" t="s">
        <v>27</v>
      </c>
      <c r="G854" s="86"/>
      <c r="H854" s="239">
        <f t="shared" si="11"/>
        <v>100</v>
      </c>
      <c r="I854" s="86" t="s">
        <v>6205</v>
      </c>
    </row>
    <row r="855" spans="1:9" x14ac:dyDescent="0.3">
      <c r="A855" s="87" t="s">
        <v>1826</v>
      </c>
      <c r="B855" s="87" t="s">
        <v>1827</v>
      </c>
      <c r="C855" s="87" t="s">
        <v>1419</v>
      </c>
      <c r="D855" s="86" t="s">
        <v>756</v>
      </c>
      <c r="E855" s="86" t="s">
        <v>5164</v>
      </c>
      <c r="F855" s="86" t="s">
        <v>27</v>
      </c>
      <c r="G855" s="86" t="s">
        <v>20</v>
      </c>
      <c r="H855" s="239">
        <f t="shared" si="11"/>
        <v>100</v>
      </c>
      <c r="I855" s="86" t="s">
        <v>6205</v>
      </c>
    </row>
    <row r="856" spans="1:9" x14ac:dyDescent="0.3">
      <c r="A856" s="87" t="s">
        <v>1828</v>
      </c>
      <c r="B856" s="87" t="s">
        <v>1827</v>
      </c>
      <c r="C856" s="87" t="s">
        <v>1829</v>
      </c>
      <c r="D856" s="86" t="s">
        <v>756</v>
      </c>
      <c r="E856" s="86" t="s">
        <v>5164</v>
      </c>
      <c r="F856" s="86" t="s">
        <v>27</v>
      </c>
      <c r="G856" s="86" t="s">
        <v>20</v>
      </c>
      <c r="H856" s="239">
        <f t="shared" si="11"/>
        <v>100</v>
      </c>
      <c r="I856" s="86" t="s">
        <v>6205</v>
      </c>
    </row>
    <row r="857" spans="1:9" x14ac:dyDescent="0.3">
      <c r="A857" s="87" t="s">
        <v>1830</v>
      </c>
      <c r="B857" s="87" t="s">
        <v>1827</v>
      </c>
      <c r="C857" s="87" t="s">
        <v>1831</v>
      </c>
      <c r="D857" s="86" t="s">
        <v>756</v>
      </c>
      <c r="E857" s="86" t="s">
        <v>5164</v>
      </c>
      <c r="F857" s="86" t="s">
        <v>27</v>
      </c>
      <c r="G857" s="86"/>
      <c r="H857" s="239">
        <f t="shared" si="11"/>
        <v>100</v>
      </c>
      <c r="I857" s="86" t="s">
        <v>6205</v>
      </c>
    </row>
    <row r="858" spans="1:9" x14ac:dyDescent="0.3">
      <c r="A858" s="87" t="s">
        <v>1832</v>
      </c>
      <c r="B858" s="87" t="s">
        <v>1827</v>
      </c>
      <c r="C858" s="87" t="s">
        <v>1833</v>
      </c>
      <c r="D858" s="86" t="s">
        <v>756</v>
      </c>
      <c r="E858" s="86" t="s">
        <v>5164</v>
      </c>
      <c r="F858" s="86" t="s">
        <v>27</v>
      </c>
      <c r="G858" s="86"/>
      <c r="H858" s="239">
        <f t="shared" si="11"/>
        <v>100</v>
      </c>
      <c r="I858" s="86" t="s">
        <v>6205</v>
      </c>
    </row>
    <row r="859" spans="1:9" x14ac:dyDescent="0.3">
      <c r="A859" s="87" t="s">
        <v>1834</v>
      </c>
      <c r="B859" s="87" t="s">
        <v>1827</v>
      </c>
      <c r="C859" s="87" t="s">
        <v>1835</v>
      </c>
      <c r="D859" s="86" t="s">
        <v>756</v>
      </c>
      <c r="E859" s="86" t="s">
        <v>5164</v>
      </c>
      <c r="F859" s="86" t="s">
        <v>27</v>
      </c>
      <c r="G859" s="86"/>
      <c r="H859" s="239">
        <f t="shared" si="11"/>
        <v>100</v>
      </c>
      <c r="I859" s="86" t="s">
        <v>6205</v>
      </c>
    </row>
    <row r="860" spans="1:9" x14ac:dyDescent="0.3">
      <c r="A860" s="87" t="s">
        <v>1836</v>
      </c>
      <c r="B860" s="87" t="s">
        <v>1837</v>
      </c>
      <c r="C860" s="87" t="s">
        <v>1664</v>
      </c>
      <c r="D860" s="86" t="s">
        <v>758</v>
      </c>
      <c r="E860" s="86" t="s">
        <v>759</v>
      </c>
      <c r="F860" s="86" t="s">
        <v>27</v>
      </c>
      <c r="G860" s="86" t="s">
        <v>85</v>
      </c>
      <c r="H860" s="239">
        <f t="shared" si="11"/>
        <v>100</v>
      </c>
      <c r="I860" s="86" t="s">
        <v>6205</v>
      </c>
    </row>
    <row r="861" spans="1:9" x14ac:dyDescent="0.3">
      <c r="A861" s="87" t="s">
        <v>1838</v>
      </c>
      <c r="B861" s="87" t="s">
        <v>1837</v>
      </c>
      <c r="C861" s="87" t="s">
        <v>1533</v>
      </c>
      <c r="D861" s="86" t="s">
        <v>758</v>
      </c>
      <c r="E861" s="86" t="s">
        <v>759</v>
      </c>
      <c r="F861" s="86" t="s">
        <v>27</v>
      </c>
      <c r="G861" s="86" t="s">
        <v>85</v>
      </c>
      <c r="H861" s="239">
        <f t="shared" si="11"/>
        <v>100</v>
      </c>
      <c r="I861" s="86" t="s">
        <v>6205</v>
      </c>
    </row>
    <row r="862" spans="1:9" x14ac:dyDescent="0.3">
      <c r="A862" s="87" t="s">
        <v>1839</v>
      </c>
      <c r="B862" s="87" t="s">
        <v>1840</v>
      </c>
      <c r="C862" s="87" t="s">
        <v>1538</v>
      </c>
      <c r="D862" s="86" t="s">
        <v>761</v>
      </c>
      <c r="E862" s="86" t="s">
        <v>762</v>
      </c>
      <c r="F862" s="86" t="s">
        <v>27</v>
      </c>
      <c r="G862" s="86" t="s">
        <v>20</v>
      </c>
      <c r="H862" s="239">
        <f t="shared" si="11"/>
        <v>100</v>
      </c>
      <c r="I862" s="86" t="s">
        <v>6205</v>
      </c>
    </row>
    <row r="863" spans="1:9" x14ac:dyDescent="0.3">
      <c r="A863" s="87" t="s">
        <v>1841</v>
      </c>
      <c r="B863" s="87" t="s">
        <v>1840</v>
      </c>
      <c r="C863" s="87" t="s">
        <v>1842</v>
      </c>
      <c r="D863" s="86" t="s">
        <v>761</v>
      </c>
      <c r="E863" s="86" t="s">
        <v>762</v>
      </c>
      <c r="F863" s="86" t="s">
        <v>27</v>
      </c>
      <c r="G863" s="86" t="s">
        <v>20</v>
      </c>
      <c r="H863" s="239">
        <f t="shared" si="11"/>
        <v>100</v>
      </c>
      <c r="I863" s="86" t="s">
        <v>6205</v>
      </c>
    </row>
    <row r="864" spans="1:9" x14ac:dyDescent="0.3">
      <c r="A864" s="87" t="s">
        <v>1843</v>
      </c>
      <c r="B864" s="87" t="s">
        <v>1844</v>
      </c>
      <c r="C864" s="87" t="s">
        <v>1235</v>
      </c>
      <c r="D864" s="86" t="s">
        <v>764</v>
      </c>
      <c r="E864" s="86" t="s">
        <v>764</v>
      </c>
      <c r="F864" s="86" t="s">
        <v>27</v>
      </c>
      <c r="G864" s="86" t="s">
        <v>85</v>
      </c>
      <c r="H864" s="239">
        <f t="shared" si="11"/>
        <v>100</v>
      </c>
      <c r="I864" s="86" t="s">
        <v>6205</v>
      </c>
    </row>
    <row r="865" spans="1:9" x14ac:dyDescent="0.3">
      <c r="A865" s="87" t="s">
        <v>1845</v>
      </c>
      <c r="B865" s="87" t="s">
        <v>1844</v>
      </c>
      <c r="C865" s="87" t="s">
        <v>1237</v>
      </c>
      <c r="D865" s="86" t="s">
        <v>764</v>
      </c>
      <c r="E865" s="86" t="s">
        <v>764</v>
      </c>
      <c r="F865" s="86" t="s">
        <v>27</v>
      </c>
      <c r="G865" s="86" t="s">
        <v>85</v>
      </c>
      <c r="H865" s="239">
        <f t="shared" si="11"/>
        <v>100</v>
      </c>
      <c r="I865" s="86" t="s">
        <v>6205</v>
      </c>
    </row>
    <row r="866" spans="1:9" x14ac:dyDescent="0.3">
      <c r="A866" s="87" t="s">
        <v>1846</v>
      </c>
      <c r="B866" s="87" t="s">
        <v>1844</v>
      </c>
      <c r="C866" s="87" t="s">
        <v>1545</v>
      </c>
      <c r="D866" s="86" t="s">
        <v>764</v>
      </c>
      <c r="E866" s="86" t="s">
        <v>764</v>
      </c>
      <c r="F866" s="86" t="s">
        <v>27</v>
      </c>
      <c r="G866" s="86" t="s">
        <v>85</v>
      </c>
      <c r="H866" s="239">
        <f t="shared" si="11"/>
        <v>100</v>
      </c>
      <c r="I866" s="86" t="s">
        <v>6205</v>
      </c>
    </row>
    <row r="867" spans="1:9" x14ac:dyDescent="0.3">
      <c r="A867" s="87" t="s">
        <v>1847</v>
      </c>
      <c r="B867" s="87" t="s">
        <v>1844</v>
      </c>
      <c r="C867" s="87" t="s">
        <v>1547</v>
      </c>
      <c r="D867" s="86" t="s">
        <v>764</v>
      </c>
      <c r="E867" s="86" t="s">
        <v>764</v>
      </c>
      <c r="F867" s="86" t="s">
        <v>27</v>
      </c>
      <c r="G867" s="86"/>
      <c r="H867" s="239">
        <f t="shared" si="11"/>
        <v>100</v>
      </c>
      <c r="I867" s="86" t="s">
        <v>6205</v>
      </c>
    </row>
    <row r="868" spans="1:9" x14ac:dyDescent="0.3">
      <c r="A868" s="87" t="s">
        <v>1848</v>
      </c>
      <c r="B868" s="87" t="s">
        <v>1844</v>
      </c>
      <c r="C868" s="87" t="s">
        <v>1555</v>
      </c>
      <c r="D868" s="86" t="s">
        <v>764</v>
      </c>
      <c r="E868" s="86" t="s">
        <v>764</v>
      </c>
      <c r="F868" s="86" t="s">
        <v>27</v>
      </c>
      <c r="G868" s="86" t="s">
        <v>85</v>
      </c>
      <c r="H868" s="239">
        <f t="shared" si="11"/>
        <v>100</v>
      </c>
      <c r="I868" s="86" t="s">
        <v>6205</v>
      </c>
    </row>
    <row r="869" spans="1:9" x14ac:dyDescent="0.3">
      <c r="A869" s="87" t="s">
        <v>1849</v>
      </c>
      <c r="B869" s="87" t="s">
        <v>1844</v>
      </c>
      <c r="C869" s="87" t="s">
        <v>1549</v>
      </c>
      <c r="D869" s="86" t="s">
        <v>764</v>
      </c>
      <c r="E869" s="86" t="s">
        <v>764</v>
      </c>
      <c r="F869" s="86" t="s">
        <v>27</v>
      </c>
      <c r="G869" s="86"/>
      <c r="H869" s="239">
        <f t="shared" si="11"/>
        <v>100</v>
      </c>
      <c r="I869" s="86" t="s">
        <v>6205</v>
      </c>
    </row>
    <row r="870" spans="1:9" x14ac:dyDescent="0.3">
      <c r="A870" s="87" t="s">
        <v>1850</v>
      </c>
      <c r="B870" s="87" t="s">
        <v>1844</v>
      </c>
      <c r="C870" s="87" t="s">
        <v>1552</v>
      </c>
      <c r="D870" s="86" t="s">
        <v>764</v>
      </c>
      <c r="E870" s="86" t="s">
        <v>764</v>
      </c>
      <c r="F870" s="86" t="s">
        <v>27</v>
      </c>
      <c r="G870" s="86"/>
      <c r="H870" s="239">
        <f t="shared" si="11"/>
        <v>100</v>
      </c>
      <c r="I870" s="86" t="s">
        <v>6205</v>
      </c>
    </row>
    <row r="871" spans="1:9" x14ac:dyDescent="0.3">
      <c r="A871" s="87" t="s">
        <v>1851</v>
      </c>
      <c r="B871" s="87" t="s">
        <v>1852</v>
      </c>
      <c r="C871" s="87" t="s">
        <v>1853</v>
      </c>
      <c r="D871" s="86" t="s">
        <v>766</v>
      </c>
      <c r="E871" s="86" t="s">
        <v>767</v>
      </c>
      <c r="F871" s="86" t="s">
        <v>27</v>
      </c>
      <c r="G871" s="86" t="s">
        <v>22</v>
      </c>
      <c r="H871" s="239">
        <f t="shared" si="11"/>
        <v>100</v>
      </c>
      <c r="I871" s="86" t="s">
        <v>6205</v>
      </c>
    </row>
    <row r="872" spans="1:9" x14ac:dyDescent="0.3">
      <c r="A872" s="87" t="s">
        <v>1854</v>
      </c>
      <c r="B872" s="87" t="s">
        <v>1855</v>
      </c>
      <c r="C872" s="87" t="s">
        <v>1411</v>
      </c>
      <c r="D872" s="86" t="s">
        <v>769</v>
      </c>
      <c r="E872" s="86" t="s">
        <v>769</v>
      </c>
      <c r="F872" s="86" t="s">
        <v>27</v>
      </c>
      <c r="G872" s="86" t="s">
        <v>85</v>
      </c>
      <c r="H872" s="239">
        <f t="shared" si="11"/>
        <v>100</v>
      </c>
      <c r="I872" s="86" t="s">
        <v>6205</v>
      </c>
    </row>
    <row r="873" spans="1:9" x14ac:dyDescent="0.3">
      <c r="A873" s="87" t="s">
        <v>1856</v>
      </c>
      <c r="B873" s="87" t="s">
        <v>1855</v>
      </c>
      <c r="C873" s="87" t="s">
        <v>1413</v>
      </c>
      <c r="D873" s="86" t="s">
        <v>769</v>
      </c>
      <c r="E873" s="86" t="s">
        <v>769</v>
      </c>
      <c r="F873" s="86" t="s">
        <v>27</v>
      </c>
      <c r="G873" s="86" t="s">
        <v>22</v>
      </c>
      <c r="H873" s="239">
        <f t="shared" si="11"/>
        <v>100</v>
      </c>
      <c r="I873" s="86" t="s">
        <v>6205</v>
      </c>
    </row>
    <row r="874" spans="1:9" x14ac:dyDescent="0.3">
      <c r="A874" s="87" t="s">
        <v>1857</v>
      </c>
      <c r="B874" s="87" t="s">
        <v>1855</v>
      </c>
      <c r="C874" s="87" t="s">
        <v>1415</v>
      </c>
      <c r="D874" s="86" t="s">
        <v>769</v>
      </c>
      <c r="E874" s="86" t="s">
        <v>769</v>
      </c>
      <c r="F874" s="86" t="s">
        <v>27</v>
      </c>
      <c r="G874" s="86" t="s">
        <v>22</v>
      </c>
      <c r="H874" s="239">
        <f t="shared" si="11"/>
        <v>100</v>
      </c>
      <c r="I874" s="86" t="s">
        <v>6205</v>
      </c>
    </row>
    <row r="875" spans="1:9" x14ac:dyDescent="0.3">
      <c r="A875" s="87" t="s">
        <v>1858</v>
      </c>
      <c r="B875" s="87" t="s">
        <v>1855</v>
      </c>
      <c r="C875" s="87" t="s">
        <v>1417</v>
      </c>
      <c r="D875" s="86" t="s">
        <v>769</v>
      </c>
      <c r="E875" s="86" t="s">
        <v>769</v>
      </c>
      <c r="F875" s="86" t="s">
        <v>27</v>
      </c>
      <c r="G875" s="86"/>
      <c r="H875" s="239">
        <f t="shared" si="11"/>
        <v>100</v>
      </c>
      <c r="I875" s="86" t="s">
        <v>6205</v>
      </c>
    </row>
    <row r="876" spans="1:9" x14ac:dyDescent="0.3">
      <c r="A876" s="87" t="s">
        <v>1859</v>
      </c>
      <c r="B876" s="87" t="s">
        <v>1860</v>
      </c>
      <c r="C876" s="87" t="s">
        <v>1459</v>
      </c>
      <c r="D876" s="86" t="s">
        <v>769</v>
      </c>
      <c r="E876" s="86" t="s">
        <v>5165</v>
      </c>
      <c r="F876" s="86" t="s">
        <v>27</v>
      </c>
      <c r="G876" s="86" t="s">
        <v>85</v>
      </c>
      <c r="H876" s="239">
        <f t="shared" si="11"/>
        <v>100</v>
      </c>
      <c r="I876" s="86" t="s">
        <v>6205</v>
      </c>
    </row>
    <row r="877" spans="1:9" x14ac:dyDescent="0.3">
      <c r="A877" s="87" t="s">
        <v>1861</v>
      </c>
      <c r="B877" s="87" t="s">
        <v>1860</v>
      </c>
      <c r="C877" s="87" t="s">
        <v>1419</v>
      </c>
      <c r="D877" s="86" t="s">
        <v>769</v>
      </c>
      <c r="E877" s="86" t="s">
        <v>5165</v>
      </c>
      <c r="F877" s="86" t="s">
        <v>27</v>
      </c>
      <c r="G877" s="86" t="s">
        <v>85</v>
      </c>
      <c r="H877" s="239">
        <f t="shared" si="11"/>
        <v>100</v>
      </c>
      <c r="I877" s="86" t="s">
        <v>6205</v>
      </c>
    </row>
    <row r="878" spans="1:9" x14ac:dyDescent="0.3">
      <c r="A878" s="87" t="s">
        <v>1862</v>
      </c>
      <c r="B878" s="87" t="s">
        <v>1863</v>
      </c>
      <c r="C878" s="87" t="s">
        <v>1666</v>
      </c>
      <c r="D878" s="86" t="s">
        <v>771</v>
      </c>
      <c r="E878" s="86" t="s">
        <v>772</v>
      </c>
      <c r="F878" s="86" t="s">
        <v>27</v>
      </c>
      <c r="G878" s="86" t="s">
        <v>20</v>
      </c>
      <c r="H878" s="239">
        <f t="shared" si="11"/>
        <v>100</v>
      </c>
      <c r="I878" s="86" t="s">
        <v>6205</v>
      </c>
    </row>
    <row r="879" spans="1:9" x14ac:dyDescent="0.3">
      <c r="A879" s="87" t="s">
        <v>1864</v>
      </c>
      <c r="B879" s="87" t="s">
        <v>1863</v>
      </c>
      <c r="C879" s="87" t="s">
        <v>1865</v>
      </c>
      <c r="D879" s="86" t="s">
        <v>771</v>
      </c>
      <c r="E879" s="86" t="s">
        <v>772</v>
      </c>
      <c r="F879" s="86" t="s">
        <v>27</v>
      </c>
      <c r="G879" s="86" t="s">
        <v>18</v>
      </c>
      <c r="H879" s="239">
        <f t="shared" si="11"/>
        <v>100</v>
      </c>
      <c r="I879" s="86" t="s">
        <v>6205</v>
      </c>
    </row>
    <row r="880" spans="1:9" x14ac:dyDescent="0.3">
      <c r="A880" s="87" t="s">
        <v>1866</v>
      </c>
      <c r="B880" s="87" t="s">
        <v>1863</v>
      </c>
      <c r="C880" s="87" t="s">
        <v>1484</v>
      </c>
      <c r="D880" s="86" t="s">
        <v>771</v>
      </c>
      <c r="E880" s="86" t="s">
        <v>772</v>
      </c>
      <c r="F880" s="86" t="s">
        <v>27</v>
      </c>
      <c r="G880" s="86" t="s">
        <v>20</v>
      </c>
      <c r="H880" s="239">
        <f t="shared" si="11"/>
        <v>100</v>
      </c>
      <c r="I880" s="86" t="s">
        <v>6205</v>
      </c>
    </row>
    <row r="881" spans="1:9" x14ac:dyDescent="0.3">
      <c r="A881" s="87" t="s">
        <v>4898</v>
      </c>
      <c r="B881" s="87" t="s">
        <v>1863</v>
      </c>
      <c r="C881" s="87" t="s">
        <v>1486</v>
      </c>
      <c r="D881" s="86" t="s">
        <v>771</v>
      </c>
      <c r="E881" s="86" t="s">
        <v>772</v>
      </c>
      <c r="F881" s="86" t="s">
        <v>29</v>
      </c>
      <c r="G881" s="86" t="s">
        <v>18</v>
      </c>
      <c r="H881" s="239">
        <f t="shared" si="11"/>
        <v>0</v>
      </c>
      <c r="I881" s="86" t="s">
        <v>6205</v>
      </c>
    </row>
    <row r="882" spans="1:9" x14ac:dyDescent="0.3">
      <c r="A882" s="87" t="s">
        <v>4899</v>
      </c>
      <c r="B882" s="87" t="s">
        <v>1863</v>
      </c>
      <c r="C882" s="87" t="s">
        <v>1492</v>
      </c>
      <c r="D882" s="86" t="s">
        <v>771</v>
      </c>
      <c r="E882" s="86" t="s">
        <v>772</v>
      </c>
      <c r="F882" s="86" t="s">
        <v>29</v>
      </c>
      <c r="G882" s="86" t="s">
        <v>84</v>
      </c>
      <c r="H882" s="239">
        <f t="shared" si="11"/>
        <v>0</v>
      </c>
      <c r="I882" s="86" t="s">
        <v>6205</v>
      </c>
    </row>
    <row r="883" spans="1:9" x14ac:dyDescent="0.3">
      <c r="A883" s="87" t="s">
        <v>4900</v>
      </c>
      <c r="B883" s="87" t="s">
        <v>1863</v>
      </c>
      <c r="C883" s="87" t="s">
        <v>1498</v>
      </c>
      <c r="D883" s="86" t="s">
        <v>771</v>
      </c>
      <c r="E883" s="86" t="s">
        <v>772</v>
      </c>
      <c r="F883" s="86" t="s">
        <v>29</v>
      </c>
      <c r="G883" s="86" t="s">
        <v>84</v>
      </c>
      <c r="H883" s="239">
        <f t="shared" si="11"/>
        <v>0</v>
      </c>
      <c r="I883" s="86" t="s">
        <v>6205</v>
      </c>
    </row>
    <row r="884" spans="1:9" x14ac:dyDescent="0.3">
      <c r="A884" s="87" t="s">
        <v>1867</v>
      </c>
      <c r="B884" s="87" t="s">
        <v>1868</v>
      </c>
      <c r="C884" s="87" t="s">
        <v>1869</v>
      </c>
      <c r="D884" s="86" t="s">
        <v>771</v>
      </c>
      <c r="E884" s="86" t="s">
        <v>5166</v>
      </c>
      <c r="F884" s="86" t="s">
        <v>27</v>
      </c>
      <c r="G884" s="86" t="s">
        <v>20</v>
      </c>
      <c r="H884" s="239">
        <f t="shared" si="11"/>
        <v>100</v>
      </c>
      <c r="I884" s="86" t="s">
        <v>6205</v>
      </c>
    </row>
    <row r="885" spans="1:9" x14ac:dyDescent="0.3">
      <c r="A885" s="87" t="s">
        <v>1870</v>
      </c>
      <c r="B885" s="87" t="s">
        <v>1871</v>
      </c>
      <c r="C885" s="87" t="s">
        <v>1872</v>
      </c>
      <c r="D885" s="86" t="s">
        <v>771</v>
      </c>
      <c r="E885" s="86" t="s">
        <v>4902</v>
      </c>
      <c r="F885" s="86" t="s">
        <v>27</v>
      </c>
      <c r="G885" s="86" t="s">
        <v>20</v>
      </c>
      <c r="H885" s="239">
        <f t="shared" si="11"/>
        <v>100</v>
      </c>
      <c r="I885" s="86" t="s">
        <v>6205</v>
      </c>
    </row>
    <row r="886" spans="1:9" x14ac:dyDescent="0.3">
      <c r="A886" s="87" t="s">
        <v>4901</v>
      </c>
      <c r="B886" s="87" t="s">
        <v>1871</v>
      </c>
      <c r="C886" s="87" t="s">
        <v>1462</v>
      </c>
      <c r="D886" s="86" t="s">
        <v>771</v>
      </c>
      <c r="E886" s="86" t="s">
        <v>4902</v>
      </c>
      <c r="F886" s="86" t="s">
        <v>29</v>
      </c>
      <c r="G886" s="86" t="s">
        <v>18</v>
      </c>
      <c r="H886" s="239">
        <f t="shared" si="11"/>
        <v>0</v>
      </c>
      <c r="I886" s="86" t="s">
        <v>6205</v>
      </c>
    </row>
    <row r="887" spans="1:9" x14ac:dyDescent="0.3">
      <c r="A887" s="87" t="s">
        <v>1873</v>
      </c>
      <c r="B887" s="87" t="s">
        <v>1871</v>
      </c>
      <c r="C887" s="87" t="s">
        <v>1466</v>
      </c>
      <c r="D887" s="86" t="s">
        <v>771</v>
      </c>
      <c r="E887" s="86" t="s">
        <v>4902</v>
      </c>
      <c r="F887" s="86" t="s">
        <v>27</v>
      </c>
      <c r="G887" s="86" t="s">
        <v>20</v>
      </c>
      <c r="H887" s="239">
        <f t="shared" si="11"/>
        <v>100</v>
      </c>
      <c r="I887" s="86" t="s">
        <v>6205</v>
      </c>
    </row>
    <row r="888" spans="1:9" x14ac:dyDescent="0.3">
      <c r="A888" s="87" t="s">
        <v>1874</v>
      </c>
      <c r="B888" s="87" t="s">
        <v>1871</v>
      </c>
      <c r="C888" s="87" t="s">
        <v>1468</v>
      </c>
      <c r="D888" s="86" t="s">
        <v>771</v>
      </c>
      <c r="E888" s="86" t="s">
        <v>4902</v>
      </c>
      <c r="F888" s="86" t="s">
        <v>27</v>
      </c>
      <c r="G888" s="86" t="s">
        <v>18</v>
      </c>
      <c r="H888" s="239">
        <f t="shared" si="11"/>
        <v>100</v>
      </c>
      <c r="I888" s="86" t="s">
        <v>6205</v>
      </c>
    </row>
    <row r="889" spans="1:9" x14ac:dyDescent="0.3">
      <c r="A889" s="87" t="s">
        <v>1875</v>
      </c>
      <c r="B889" s="87" t="s">
        <v>1871</v>
      </c>
      <c r="C889" s="87" t="s">
        <v>1470</v>
      </c>
      <c r="D889" s="86" t="s">
        <v>771</v>
      </c>
      <c r="E889" s="86" t="s">
        <v>4902</v>
      </c>
      <c r="F889" s="86" t="s">
        <v>27</v>
      </c>
      <c r="G889" s="86" t="s">
        <v>18</v>
      </c>
      <c r="H889" s="239">
        <f t="shared" si="11"/>
        <v>100</v>
      </c>
      <c r="I889" s="86" t="s">
        <v>6205</v>
      </c>
    </row>
    <row r="890" spans="1:9" x14ac:dyDescent="0.3">
      <c r="A890" s="87" t="s">
        <v>1876</v>
      </c>
      <c r="B890" s="87" t="s">
        <v>1871</v>
      </c>
      <c r="C890" s="87" t="s">
        <v>1877</v>
      </c>
      <c r="D890" s="86" t="s">
        <v>771</v>
      </c>
      <c r="E890" s="86" t="s">
        <v>4902</v>
      </c>
      <c r="F890" s="86" t="s">
        <v>27</v>
      </c>
      <c r="G890" s="86" t="s">
        <v>18</v>
      </c>
      <c r="H890" s="239">
        <f t="shared" si="11"/>
        <v>100</v>
      </c>
      <c r="I890" s="86" t="s">
        <v>6205</v>
      </c>
    </row>
    <row r="891" spans="1:9" x14ac:dyDescent="0.3">
      <c r="A891" s="87" t="s">
        <v>1878</v>
      </c>
      <c r="B891" s="87" t="s">
        <v>1871</v>
      </c>
      <c r="C891" s="87" t="s">
        <v>1478</v>
      </c>
      <c r="D891" s="86" t="s">
        <v>771</v>
      </c>
      <c r="E891" s="86" t="s">
        <v>4902</v>
      </c>
      <c r="F891" s="86" t="s">
        <v>27</v>
      </c>
      <c r="G891" s="86" t="s">
        <v>20</v>
      </c>
      <c r="H891" s="239">
        <f t="shared" si="11"/>
        <v>100</v>
      </c>
      <c r="I891" s="86" t="s">
        <v>6205</v>
      </c>
    </row>
    <row r="892" spans="1:9" x14ac:dyDescent="0.3">
      <c r="A892" s="87" t="s">
        <v>1879</v>
      </c>
      <c r="B892" s="87" t="s">
        <v>1871</v>
      </c>
      <c r="C892" s="87" t="s">
        <v>1480</v>
      </c>
      <c r="D892" s="86" t="s">
        <v>771</v>
      </c>
      <c r="E892" s="86" t="s">
        <v>4902</v>
      </c>
      <c r="F892" s="86" t="s">
        <v>27</v>
      </c>
      <c r="G892" s="86" t="s">
        <v>20</v>
      </c>
      <c r="H892" s="239">
        <f t="shared" si="11"/>
        <v>100</v>
      </c>
      <c r="I892" s="86" t="s">
        <v>6205</v>
      </c>
    </row>
    <row r="893" spans="1:9" x14ac:dyDescent="0.3">
      <c r="A893" s="87" t="s">
        <v>1880</v>
      </c>
      <c r="B893" s="87" t="s">
        <v>1871</v>
      </c>
      <c r="C893" s="87" t="s">
        <v>1482</v>
      </c>
      <c r="D893" s="86" t="s">
        <v>771</v>
      </c>
      <c r="E893" s="86" t="s">
        <v>4902</v>
      </c>
      <c r="F893" s="86" t="s">
        <v>27</v>
      </c>
      <c r="G893" s="86" t="s">
        <v>84</v>
      </c>
      <c r="H893" s="239">
        <f t="shared" si="11"/>
        <v>100</v>
      </c>
      <c r="I893" s="86" t="s">
        <v>6205</v>
      </c>
    </row>
    <row r="894" spans="1:9" x14ac:dyDescent="0.3">
      <c r="A894" s="87" t="s">
        <v>1881</v>
      </c>
      <c r="B894" s="87" t="s">
        <v>1882</v>
      </c>
      <c r="C894" s="87" t="s">
        <v>1474</v>
      </c>
      <c r="D894" s="86" t="s">
        <v>771</v>
      </c>
      <c r="E894" s="86" t="s">
        <v>5167</v>
      </c>
      <c r="F894" s="86" t="s">
        <v>27</v>
      </c>
      <c r="G894" s="86" t="s">
        <v>20</v>
      </c>
      <c r="H894" s="239">
        <f t="shared" si="11"/>
        <v>100</v>
      </c>
      <c r="I894" s="86" t="s">
        <v>6205</v>
      </c>
    </row>
    <row r="895" spans="1:9" x14ac:dyDescent="0.3">
      <c r="A895" s="87" t="s">
        <v>1883</v>
      </c>
      <c r="B895" s="87" t="s">
        <v>1882</v>
      </c>
      <c r="C895" s="87" t="s">
        <v>1476</v>
      </c>
      <c r="D895" s="86" t="s">
        <v>771</v>
      </c>
      <c r="E895" s="86" t="s">
        <v>5167</v>
      </c>
      <c r="F895" s="86" t="s">
        <v>27</v>
      </c>
      <c r="G895" s="86" t="s">
        <v>22</v>
      </c>
      <c r="H895" s="239">
        <f t="shared" si="11"/>
        <v>100</v>
      </c>
      <c r="I895" s="86" t="s">
        <v>6205</v>
      </c>
    </row>
    <row r="896" spans="1:9" x14ac:dyDescent="0.3">
      <c r="A896" s="87" t="s">
        <v>1884</v>
      </c>
      <c r="B896" s="87" t="s">
        <v>1882</v>
      </c>
      <c r="C896" s="87" t="s">
        <v>1488</v>
      </c>
      <c r="D896" s="86" t="s">
        <v>771</v>
      </c>
      <c r="E896" s="86" t="s">
        <v>5167</v>
      </c>
      <c r="F896" s="86" t="s">
        <v>27</v>
      </c>
      <c r="G896" s="86" t="s">
        <v>22</v>
      </c>
      <c r="H896" s="239">
        <f t="shared" ref="H896:H959" si="12">IF($A896="","",IF($F896=INDEX(Cat_ZAP,1),INDEX(Pts_ZAP,1),IF($G896="","",_xlfn.XLOOKUP($G896,Cat_Marg,Pts_Marg,""))))</f>
        <v>100</v>
      </c>
      <c r="I896" s="86" t="s">
        <v>6205</v>
      </c>
    </row>
    <row r="897" spans="1:9" x14ac:dyDescent="0.3">
      <c r="A897" s="87" t="s">
        <v>1885</v>
      </c>
      <c r="B897" s="87" t="s">
        <v>1882</v>
      </c>
      <c r="C897" s="87" t="s">
        <v>1494</v>
      </c>
      <c r="D897" s="86" t="s">
        <v>771</v>
      </c>
      <c r="E897" s="86" t="s">
        <v>5167</v>
      </c>
      <c r="F897" s="86" t="s">
        <v>27</v>
      </c>
      <c r="G897" s="86" t="s">
        <v>18</v>
      </c>
      <c r="H897" s="239">
        <f t="shared" si="12"/>
        <v>100</v>
      </c>
      <c r="I897" s="86" t="s">
        <v>6205</v>
      </c>
    </row>
    <row r="898" spans="1:9" x14ac:dyDescent="0.3">
      <c r="A898" s="87" t="s">
        <v>1886</v>
      </c>
      <c r="B898" s="87" t="s">
        <v>1882</v>
      </c>
      <c r="C898" s="87" t="s">
        <v>1528</v>
      </c>
      <c r="D898" s="86" t="s">
        <v>771</v>
      </c>
      <c r="E898" s="86" t="s">
        <v>5167</v>
      </c>
      <c r="F898" s="86" t="s">
        <v>27</v>
      </c>
      <c r="G898" s="86" t="s">
        <v>85</v>
      </c>
      <c r="H898" s="239">
        <f t="shared" si="12"/>
        <v>100</v>
      </c>
      <c r="I898" s="86" t="s">
        <v>6205</v>
      </c>
    </row>
    <row r="899" spans="1:9" x14ac:dyDescent="0.3">
      <c r="A899" s="87" t="s">
        <v>4903</v>
      </c>
      <c r="B899" s="87" t="s">
        <v>4904</v>
      </c>
      <c r="C899" s="87" t="s">
        <v>4540</v>
      </c>
      <c r="D899" s="86" t="s">
        <v>771</v>
      </c>
      <c r="E899" s="86" t="s">
        <v>4905</v>
      </c>
      <c r="F899" s="86" t="s">
        <v>29</v>
      </c>
      <c r="G899" s="86" t="s">
        <v>20</v>
      </c>
      <c r="H899" s="239">
        <f t="shared" si="12"/>
        <v>50</v>
      </c>
      <c r="I899" s="86" t="s">
        <v>6205</v>
      </c>
    </row>
    <row r="900" spans="1:9" x14ac:dyDescent="0.3">
      <c r="A900" s="87" t="s">
        <v>1887</v>
      </c>
      <c r="B900" s="87" t="s">
        <v>1888</v>
      </c>
      <c r="C900" s="87" t="s">
        <v>1500</v>
      </c>
      <c r="D900" s="86" t="s">
        <v>771</v>
      </c>
      <c r="E900" s="86" t="s">
        <v>5168</v>
      </c>
      <c r="F900" s="86" t="s">
        <v>27</v>
      </c>
      <c r="G900" s="86" t="s">
        <v>18</v>
      </c>
      <c r="H900" s="239">
        <f t="shared" si="12"/>
        <v>100</v>
      </c>
      <c r="I900" s="86" t="s">
        <v>6205</v>
      </c>
    </row>
    <row r="901" spans="1:9" x14ac:dyDescent="0.3">
      <c r="A901" s="87" t="s">
        <v>1889</v>
      </c>
      <c r="B901" s="87" t="s">
        <v>1888</v>
      </c>
      <c r="C901" s="87" t="s">
        <v>1522</v>
      </c>
      <c r="D901" s="86" t="s">
        <v>771</v>
      </c>
      <c r="E901" s="86" t="s">
        <v>5168</v>
      </c>
      <c r="F901" s="86" t="s">
        <v>27</v>
      </c>
      <c r="G901" s="86" t="s">
        <v>18</v>
      </c>
      <c r="H901" s="239">
        <f t="shared" si="12"/>
        <v>100</v>
      </c>
      <c r="I901" s="86" t="s">
        <v>6205</v>
      </c>
    </row>
    <row r="902" spans="1:9" x14ac:dyDescent="0.3">
      <c r="A902" s="87" t="s">
        <v>1890</v>
      </c>
      <c r="B902" s="87" t="s">
        <v>1888</v>
      </c>
      <c r="C902" s="87" t="s">
        <v>1524</v>
      </c>
      <c r="D902" s="86" t="s">
        <v>771</v>
      </c>
      <c r="E902" s="86" t="s">
        <v>5168</v>
      </c>
      <c r="F902" s="86" t="s">
        <v>27</v>
      </c>
      <c r="G902" s="86" t="s">
        <v>18</v>
      </c>
      <c r="H902" s="239">
        <f t="shared" si="12"/>
        <v>100</v>
      </c>
      <c r="I902" s="86" t="s">
        <v>6205</v>
      </c>
    </row>
    <row r="903" spans="1:9" x14ac:dyDescent="0.3">
      <c r="A903" s="87" t="s">
        <v>1891</v>
      </c>
      <c r="B903" s="87" t="s">
        <v>1888</v>
      </c>
      <c r="C903" s="87" t="s">
        <v>1892</v>
      </c>
      <c r="D903" s="86" t="s">
        <v>771</v>
      </c>
      <c r="E903" s="86" t="s">
        <v>5168</v>
      </c>
      <c r="F903" s="86" t="s">
        <v>27</v>
      </c>
      <c r="G903" s="86" t="s">
        <v>18</v>
      </c>
      <c r="H903" s="239">
        <f t="shared" si="12"/>
        <v>100</v>
      </c>
      <c r="I903" s="86" t="s">
        <v>6205</v>
      </c>
    </row>
    <row r="904" spans="1:9" x14ac:dyDescent="0.3">
      <c r="A904" s="87" t="s">
        <v>1893</v>
      </c>
      <c r="B904" s="87" t="s">
        <v>1888</v>
      </c>
      <c r="C904" s="87" t="s">
        <v>1894</v>
      </c>
      <c r="D904" s="86" t="s">
        <v>771</v>
      </c>
      <c r="E904" s="86" t="s">
        <v>5168</v>
      </c>
      <c r="F904" s="86" t="s">
        <v>27</v>
      </c>
      <c r="G904" s="86" t="s">
        <v>18</v>
      </c>
      <c r="H904" s="239">
        <f t="shared" si="12"/>
        <v>100</v>
      </c>
      <c r="I904" s="86" t="s">
        <v>6205</v>
      </c>
    </row>
    <row r="905" spans="1:9" x14ac:dyDescent="0.3">
      <c r="A905" s="87" t="s">
        <v>1895</v>
      </c>
      <c r="B905" s="87" t="s">
        <v>1888</v>
      </c>
      <c r="C905" s="87" t="s">
        <v>1526</v>
      </c>
      <c r="D905" s="86" t="s">
        <v>771</v>
      </c>
      <c r="E905" s="86" t="s">
        <v>5168</v>
      </c>
      <c r="F905" s="86" t="s">
        <v>27</v>
      </c>
      <c r="G905" s="86" t="s">
        <v>18</v>
      </c>
      <c r="H905" s="239">
        <f t="shared" si="12"/>
        <v>100</v>
      </c>
      <c r="I905" s="86" t="s">
        <v>6205</v>
      </c>
    </row>
    <row r="906" spans="1:9" x14ac:dyDescent="0.3">
      <c r="A906" s="87" t="s">
        <v>4906</v>
      </c>
      <c r="B906" s="87" t="s">
        <v>4907</v>
      </c>
      <c r="C906" s="87" t="s">
        <v>1664</v>
      </c>
      <c r="D906" s="86" t="s">
        <v>771</v>
      </c>
      <c r="E906" s="86" t="s">
        <v>4908</v>
      </c>
      <c r="F906" s="86" t="s">
        <v>29</v>
      </c>
      <c r="G906" s="86" t="s">
        <v>84</v>
      </c>
      <c r="H906" s="239">
        <f t="shared" si="12"/>
        <v>0</v>
      </c>
      <c r="I906" s="86" t="s">
        <v>6205</v>
      </c>
    </row>
    <row r="907" spans="1:9" x14ac:dyDescent="0.3">
      <c r="A907" s="87" t="s">
        <v>1896</v>
      </c>
      <c r="B907" s="87" t="s">
        <v>1897</v>
      </c>
      <c r="C907" s="87" t="s">
        <v>1898</v>
      </c>
      <c r="D907" s="86" t="s">
        <v>774</v>
      </c>
      <c r="E907" s="86" t="s">
        <v>775</v>
      </c>
      <c r="F907" s="86" t="s">
        <v>27</v>
      </c>
      <c r="G907" s="86" t="s">
        <v>22</v>
      </c>
      <c r="H907" s="239">
        <f t="shared" si="12"/>
        <v>100</v>
      </c>
      <c r="I907" s="86" t="s">
        <v>6205</v>
      </c>
    </row>
    <row r="908" spans="1:9" x14ac:dyDescent="0.3">
      <c r="A908" s="87" t="s">
        <v>1899</v>
      </c>
      <c r="B908" s="87" t="s">
        <v>1897</v>
      </c>
      <c r="C908" s="87" t="s">
        <v>1540</v>
      </c>
      <c r="D908" s="86" t="s">
        <v>774</v>
      </c>
      <c r="E908" s="86" t="s">
        <v>775</v>
      </c>
      <c r="F908" s="86" t="s">
        <v>27</v>
      </c>
      <c r="G908" s="86" t="s">
        <v>85</v>
      </c>
      <c r="H908" s="239">
        <f t="shared" si="12"/>
        <v>100</v>
      </c>
      <c r="I908" s="86" t="s">
        <v>6205</v>
      </c>
    </row>
    <row r="909" spans="1:9" x14ac:dyDescent="0.3">
      <c r="A909" s="87" t="s">
        <v>1900</v>
      </c>
      <c r="B909" s="87" t="s">
        <v>1901</v>
      </c>
      <c r="C909" s="87" t="s">
        <v>1235</v>
      </c>
      <c r="D909" s="86" t="s">
        <v>777</v>
      </c>
      <c r="E909" s="86" t="s">
        <v>778</v>
      </c>
      <c r="F909" s="86" t="s">
        <v>27</v>
      </c>
      <c r="G909" s="86" t="s">
        <v>20</v>
      </c>
      <c r="H909" s="239">
        <f t="shared" si="12"/>
        <v>100</v>
      </c>
      <c r="I909" s="86" t="s">
        <v>6205</v>
      </c>
    </row>
    <row r="910" spans="1:9" x14ac:dyDescent="0.3">
      <c r="A910" s="87" t="s">
        <v>1902</v>
      </c>
      <c r="B910" s="87" t="s">
        <v>1901</v>
      </c>
      <c r="C910" s="87" t="s">
        <v>1237</v>
      </c>
      <c r="D910" s="86" t="s">
        <v>777</v>
      </c>
      <c r="E910" s="86" t="s">
        <v>778</v>
      </c>
      <c r="F910" s="86" t="s">
        <v>27</v>
      </c>
      <c r="G910" s="86" t="s">
        <v>20</v>
      </c>
      <c r="H910" s="239">
        <f t="shared" si="12"/>
        <v>100</v>
      </c>
      <c r="I910" s="86" t="s">
        <v>6205</v>
      </c>
    </row>
    <row r="911" spans="1:9" x14ac:dyDescent="0.3">
      <c r="A911" s="87" t="s">
        <v>1903</v>
      </c>
      <c r="B911" s="87" t="s">
        <v>1901</v>
      </c>
      <c r="C911" s="87" t="s">
        <v>1545</v>
      </c>
      <c r="D911" s="86" t="s">
        <v>777</v>
      </c>
      <c r="E911" s="86" t="s">
        <v>778</v>
      </c>
      <c r="F911" s="86" t="s">
        <v>27</v>
      </c>
      <c r="G911" s="86" t="s">
        <v>20</v>
      </c>
      <c r="H911" s="239">
        <f t="shared" si="12"/>
        <v>100</v>
      </c>
      <c r="I911" s="86" t="s">
        <v>6205</v>
      </c>
    </row>
    <row r="912" spans="1:9" x14ac:dyDescent="0.3">
      <c r="A912" s="87" t="s">
        <v>1904</v>
      </c>
      <c r="B912" s="87" t="s">
        <v>1901</v>
      </c>
      <c r="C912" s="87" t="s">
        <v>1555</v>
      </c>
      <c r="D912" s="86" t="s">
        <v>777</v>
      </c>
      <c r="E912" s="86" t="s">
        <v>778</v>
      </c>
      <c r="F912" s="86" t="s">
        <v>27</v>
      </c>
      <c r="G912" s="86"/>
      <c r="H912" s="239">
        <f t="shared" si="12"/>
        <v>100</v>
      </c>
      <c r="I912" s="86" t="s">
        <v>6205</v>
      </c>
    </row>
    <row r="913" spans="1:9" x14ac:dyDescent="0.3">
      <c r="A913" s="87" t="s">
        <v>1905</v>
      </c>
      <c r="B913" s="87" t="s">
        <v>1906</v>
      </c>
      <c r="C913" s="87" t="s">
        <v>1547</v>
      </c>
      <c r="D913" s="86" t="s">
        <v>777</v>
      </c>
      <c r="E913" s="86" t="s">
        <v>5169</v>
      </c>
      <c r="F913" s="86" t="s">
        <v>27</v>
      </c>
      <c r="G913" s="86" t="s">
        <v>22</v>
      </c>
      <c r="H913" s="239">
        <f t="shared" si="12"/>
        <v>100</v>
      </c>
      <c r="I913" s="86" t="s">
        <v>6205</v>
      </c>
    </row>
    <row r="914" spans="1:9" x14ac:dyDescent="0.3">
      <c r="A914" s="87" t="s">
        <v>4909</v>
      </c>
      <c r="B914" s="87" t="s">
        <v>1908</v>
      </c>
      <c r="C914" s="87" t="s">
        <v>1684</v>
      </c>
      <c r="D914" s="86" t="s">
        <v>780</v>
      </c>
      <c r="E914" s="86" t="s">
        <v>780</v>
      </c>
      <c r="F914" s="86" t="s">
        <v>29</v>
      </c>
      <c r="G914" s="86" t="s">
        <v>20</v>
      </c>
      <c r="H914" s="239">
        <f t="shared" si="12"/>
        <v>50</v>
      </c>
      <c r="I914" s="86" t="s">
        <v>6205</v>
      </c>
    </row>
    <row r="915" spans="1:9" x14ac:dyDescent="0.3">
      <c r="A915" s="87" t="s">
        <v>1907</v>
      </c>
      <c r="B915" s="87" t="s">
        <v>1908</v>
      </c>
      <c r="C915" s="87" t="s">
        <v>1272</v>
      </c>
      <c r="D915" s="86" t="s">
        <v>780</v>
      </c>
      <c r="E915" s="86" t="s">
        <v>780</v>
      </c>
      <c r="F915" s="86" t="s">
        <v>27</v>
      </c>
      <c r="G915" s="86" t="s">
        <v>20</v>
      </c>
      <c r="H915" s="239">
        <f t="shared" si="12"/>
        <v>100</v>
      </c>
      <c r="I915" s="86" t="s">
        <v>6205</v>
      </c>
    </row>
    <row r="916" spans="1:9" x14ac:dyDescent="0.3">
      <c r="A916" s="87" t="s">
        <v>1909</v>
      </c>
      <c r="B916" s="87" t="s">
        <v>1910</v>
      </c>
      <c r="C916" s="87" t="s">
        <v>1911</v>
      </c>
      <c r="D916" s="86" t="s">
        <v>780</v>
      </c>
      <c r="E916" s="86" t="s">
        <v>5170</v>
      </c>
      <c r="F916" s="86" t="s">
        <v>27</v>
      </c>
      <c r="G916" s="86" t="s">
        <v>22</v>
      </c>
      <c r="H916" s="239">
        <f t="shared" si="12"/>
        <v>100</v>
      </c>
      <c r="I916" s="86" t="s">
        <v>6205</v>
      </c>
    </row>
    <row r="917" spans="1:9" x14ac:dyDescent="0.3">
      <c r="A917" s="87" t="s">
        <v>1912</v>
      </c>
      <c r="B917" s="87" t="s">
        <v>1910</v>
      </c>
      <c r="C917" s="87" t="s">
        <v>1913</v>
      </c>
      <c r="D917" s="86" t="s">
        <v>780</v>
      </c>
      <c r="E917" s="86" t="s">
        <v>5170</v>
      </c>
      <c r="F917" s="86" t="s">
        <v>27</v>
      </c>
      <c r="G917" s="86" t="s">
        <v>22</v>
      </c>
      <c r="H917" s="239">
        <f t="shared" si="12"/>
        <v>100</v>
      </c>
      <c r="I917" s="86" t="s">
        <v>6205</v>
      </c>
    </row>
    <row r="918" spans="1:9" x14ac:dyDescent="0.3">
      <c r="A918" s="87" t="s">
        <v>1914</v>
      </c>
      <c r="B918" s="87" t="s">
        <v>1915</v>
      </c>
      <c r="C918" s="87" t="s">
        <v>1916</v>
      </c>
      <c r="D918" s="86" t="s">
        <v>780</v>
      </c>
      <c r="E918" s="86" t="s">
        <v>5171</v>
      </c>
      <c r="F918" s="86" t="s">
        <v>27</v>
      </c>
      <c r="G918" s="86" t="s">
        <v>22</v>
      </c>
      <c r="H918" s="239">
        <f t="shared" si="12"/>
        <v>100</v>
      </c>
      <c r="I918" s="86" t="s">
        <v>6205</v>
      </c>
    </row>
    <row r="919" spans="1:9" x14ac:dyDescent="0.3">
      <c r="A919" s="87" t="s">
        <v>1917</v>
      </c>
      <c r="B919" s="87" t="s">
        <v>1918</v>
      </c>
      <c r="C919" s="87" t="s">
        <v>1919</v>
      </c>
      <c r="D919" s="86" t="s">
        <v>782</v>
      </c>
      <c r="E919" s="86" t="s">
        <v>783</v>
      </c>
      <c r="F919" s="86" t="s">
        <v>27</v>
      </c>
      <c r="G919" s="86" t="s">
        <v>85</v>
      </c>
      <c r="H919" s="239">
        <f t="shared" si="12"/>
        <v>100</v>
      </c>
      <c r="I919" s="86" t="s">
        <v>6205</v>
      </c>
    </row>
    <row r="920" spans="1:9" x14ac:dyDescent="0.3">
      <c r="A920" s="87" t="s">
        <v>1920</v>
      </c>
      <c r="B920" s="87" t="s">
        <v>1918</v>
      </c>
      <c r="C920" s="87" t="s">
        <v>1279</v>
      </c>
      <c r="D920" s="86" t="s">
        <v>782</v>
      </c>
      <c r="E920" s="86" t="s">
        <v>783</v>
      </c>
      <c r="F920" s="86" t="s">
        <v>27</v>
      </c>
      <c r="G920" s="86"/>
      <c r="H920" s="239">
        <f t="shared" si="12"/>
        <v>100</v>
      </c>
      <c r="I920" s="86" t="s">
        <v>6205</v>
      </c>
    </row>
    <row r="921" spans="1:9" x14ac:dyDescent="0.3">
      <c r="A921" s="87" t="s">
        <v>1921</v>
      </c>
      <c r="B921" s="87" t="s">
        <v>1918</v>
      </c>
      <c r="C921" s="87" t="s">
        <v>1281</v>
      </c>
      <c r="D921" s="86" t="s">
        <v>782</v>
      </c>
      <c r="E921" s="86" t="s">
        <v>783</v>
      </c>
      <c r="F921" s="86" t="s">
        <v>27</v>
      </c>
      <c r="G921" s="86" t="s">
        <v>22</v>
      </c>
      <c r="H921" s="239">
        <f t="shared" si="12"/>
        <v>100</v>
      </c>
      <c r="I921" s="86" t="s">
        <v>6205</v>
      </c>
    </row>
    <row r="922" spans="1:9" x14ac:dyDescent="0.3">
      <c r="A922" s="87" t="s">
        <v>1922</v>
      </c>
      <c r="B922" s="87" t="s">
        <v>1918</v>
      </c>
      <c r="C922" s="87" t="s">
        <v>1287</v>
      </c>
      <c r="D922" s="86" t="s">
        <v>782</v>
      </c>
      <c r="E922" s="86" t="s">
        <v>783</v>
      </c>
      <c r="F922" s="86" t="s">
        <v>27</v>
      </c>
      <c r="G922" s="86" t="s">
        <v>22</v>
      </c>
      <c r="H922" s="239">
        <f t="shared" si="12"/>
        <v>100</v>
      </c>
      <c r="I922" s="86" t="s">
        <v>6205</v>
      </c>
    </row>
    <row r="923" spans="1:9" x14ac:dyDescent="0.3">
      <c r="A923" s="87" t="s">
        <v>1923</v>
      </c>
      <c r="B923" s="87" t="s">
        <v>1918</v>
      </c>
      <c r="C923" s="87" t="s">
        <v>1289</v>
      </c>
      <c r="D923" s="86" t="s">
        <v>782</v>
      </c>
      <c r="E923" s="86" t="s">
        <v>783</v>
      </c>
      <c r="F923" s="86" t="s">
        <v>27</v>
      </c>
      <c r="G923" s="86" t="s">
        <v>20</v>
      </c>
      <c r="H923" s="239">
        <f t="shared" si="12"/>
        <v>100</v>
      </c>
      <c r="I923" s="86" t="s">
        <v>6205</v>
      </c>
    </row>
    <row r="924" spans="1:9" x14ac:dyDescent="0.3">
      <c r="A924" s="87" t="s">
        <v>1924</v>
      </c>
      <c r="B924" s="87" t="s">
        <v>1918</v>
      </c>
      <c r="C924" s="87" t="s">
        <v>1291</v>
      </c>
      <c r="D924" s="86" t="s">
        <v>782</v>
      </c>
      <c r="E924" s="86" t="s">
        <v>783</v>
      </c>
      <c r="F924" s="86" t="s">
        <v>27</v>
      </c>
      <c r="G924" s="86" t="s">
        <v>22</v>
      </c>
      <c r="H924" s="239">
        <f t="shared" si="12"/>
        <v>100</v>
      </c>
      <c r="I924" s="86" t="s">
        <v>6205</v>
      </c>
    </row>
    <row r="925" spans="1:9" x14ac:dyDescent="0.3">
      <c r="A925" s="87" t="s">
        <v>1925</v>
      </c>
      <c r="B925" s="87" t="s">
        <v>1918</v>
      </c>
      <c r="C925" s="87" t="s">
        <v>1926</v>
      </c>
      <c r="D925" s="86" t="s">
        <v>782</v>
      </c>
      <c r="E925" s="86" t="s">
        <v>783</v>
      </c>
      <c r="F925" s="86" t="s">
        <v>27</v>
      </c>
      <c r="G925" s="86" t="s">
        <v>22</v>
      </c>
      <c r="H925" s="239">
        <f t="shared" si="12"/>
        <v>100</v>
      </c>
      <c r="I925" s="86" t="s">
        <v>6205</v>
      </c>
    </row>
    <row r="926" spans="1:9" x14ac:dyDescent="0.3">
      <c r="A926" s="87" t="s">
        <v>1927</v>
      </c>
      <c r="B926" s="87" t="s">
        <v>1918</v>
      </c>
      <c r="C926" s="87" t="s">
        <v>1564</v>
      </c>
      <c r="D926" s="86" t="s">
        <v>782</v>
      </c>
      <c r="E926" s="86" t="s">
        <v>783</v>
      </c>
      <c r="F926" s="86" t="s">
        <v>27</v>
      </c>
      <c r="G926" s="86" t="s">
        <v>20</v>
      </c>
      <c r="H926" s="239">
        <f t="shared" si="12"/>
        <v>100</v>
      </c>
      <c r="I926" s="86" t="s">
        <v>6205</v>
      </c>
    </row>
    <row r="927" spans="1:9" x14ac:dyDescent="0.3">
      <c r="A927" s="87" t="s">
        <v>1928</v>
      </c>
      <c r="B927" s="87" t="s">
        <v>1918</v>
      </c>
      <c r="C927" s="87" t="s">
        <v>1630</v>
      </c>
      <c r="D927" s="86" t="s">
        <v>782</v>
      </c>
      <c r="E927" s="86" t="s">
        <v>783</v>
      </c>
      <c r="F927" s="86" t="s">
        <v>27</v>
      </c>
      <c r="G927" s="86" t="s">
        <v>22</v>
      </c>
      <c r="H927" s="239">
        <f t="shared" si="12"/>
        <v>100</v>
      </c>
      <c r="I927" s="86" t="s">
        <v>6205</v>
      </c>
    </row>
    <row r="928" spans="1:9" x14ac:dyDescent="0.3">
      <c r="A928" s="87" t="s">
        <v>1929</v>
      </c>
      <c r="B928" s="87" t="s">
        <v>1918</v>
      </c>
      <c r="C928" s="87" t="s">
        <v>1565</v>
      </c>
      <c r="D928" s="86" t="s">
        <v>782</v>
      </c>
      <c r="E928" s="86" t="s">
        <v>783</v>
      </c>
      <c r="F928" s="86" t="s">
        <v>27</v>
      </c>
      <c r="G928" s="86" t="s">
        <v>85</v>
      </c>
      <c r="H928" s="239">
        <f t="shared" si="12"/>
        <v>100</v>
      </c>
      <c r="I928" s="86" t="s">
        <v>6205</v>
      </c>
    </row>
    <row r="929" spans="1:9" x14ac:dyDescent="0.3">
      <c r="A929" s="87" t="s">
        <v>1930</v>
      </c>
      <c r="B929" s="87" t="s">
        <v>1918</v>
      </c>
      <c r="C929" s="87" t="s">
        <v>1566</v>
      </c>
      <c r="D929" s="86" t="s">
        <v>782</v>
      </c>
      <c r="E929" s="86" t="s">
        <v>783</v>
      </c>
      <c r="F929" s="86" t="s">
        <v>27</v>
      </c>
      <c r="G929" s="86" t="s">
        <v>22</v>
      </c>
      <c r="H929" s="239">
        <f t="shared" si="12"/>
        <v>100</v>
      </c>
      <c r="I929" s="86" t="s">
        <v>6205</v>
      </c>
    </row>
    <row r="930" spans="1:9" x14ac:dyDescent="0.3">
      <c r="A930" s="87" t="s">
        <v>1931</v>
      </c>
      <c r="B930" s="87" t="s">
        <v>1918</v>
      </c>
      <c r="C930" s="87" t="s">
        <v>1295</v>
      </c>
      <c r="D930" s="86" t="s">
        <v>782</v>
      </c>
      <c r="E930" s="86" t="s">
        <v>783</v>
      </c>
      <c r="F930" s="86" t="s">
        <v>27</v>
      </c>
      <c r="G930" s="86"/>
      <c r="H930" s="239">
        <f t="shared" si="12"/>
        <v>100</v>
      </c>
      <c r="I930" s="86" t="s">
        <v>6205</v>
      </c>
    </row>
    <row r="931" spans="1:9" x14ac:dyDescent="0.3">
      <c r="A931" s="87" t="s">
        <v>1932</v>
      </c>
      <c r="B931" s="87" t="s">
        <v>1918</v>
      </c>
      <c r="C931" s="87" t="s">
        <v>1567</v>
      </c>
      <c r="D931" s="86" t="s">
        <v>782</v>
      </c>
      <c r="E931" s="86" t="s">
        <v>783</v>
      </c>
      <c r="F931" s="86" t="s">
        <v>27</v>
      </c>
      <c r="G931" s="86" t="s">
        <v>85</v>
      </c>
      <c r="H931" s="239">
        <f t="shared" si="12"/>
        <v>100</v>
      </c>
      <c r="I931" s="86" t="s">
        <v>6205</v>
      </c>
    </row>
    <row r="932" spans="1:9" x14ac:dyDescent="0.3">
      <c r="A932" s="87" t="s">
        <v>1933</v>
      </c>
      <c r="B932" s="87" t="s">
        <v>1918</v>
      </c>
      <c r="C932" s="87" t="s">
        <v>1312</v>
      </c>
      <c r="D932" s="86" t="s">
        <v>782</v>
      </c>
      <c r="E932" s="86" t="s">
        <v>783</v>
      </c>
      <c r="F932" s="86" t="s">
        <v>27</v>
      </c>
      <c r="G932" s="86"/>
      <c r="H932" s="239">
        <f t="shared" si="12"/>
        <v>100</v>
      </c>
      <c r="I932" s="86" t="s">
        <v>6205</v>
      </c>
    </row>
    <row r="933" spans="1:9" x14ac:dyDescent="0.3">
      <c r="A933" s="87" t="s">
        <v>1934</v>
      </c>
      <c r="B933" s="87" t="s">
        <v>1918</v>
      </c>
      <c r="C933" s="87" t="s">
        <v>1314</v>
      </c>
      <c r="D933" s="86" t="s">
        <v>782</v>
      </c>
      <c r="E933" s="86" t="s">
        <v>783</v>
      </c>
      <c r="F933" s="86" t="s">
        <v>27</v>
      </c>
      <c r="G933" s="86"/>
      <c r="H933" s="239">
        <f t="shared" si="12"/>
        <v>100</v>
      </c>
      <c r="I933" s="86" t="s">
        <v>6205</v>
      </c>
    </row>
    <row r="934" spans="1:9" x14ac:dyDescent="0.3">
      <c r="A934" s="87" t="s">
        <v>1935</v>
      </c>
      <c r="B934" s="87" t="s">
        <v>1918</v>
      </c>
      <c r="C934" s="87" t="s">
        <v>1316</v>
      </c>
      <c r="D934" s="86" t="s">
        <v>782</v>
      </c>
      <c r="E934" s="86" t="s">
        <v>783</v>
      </c>
      <c r="F934" s="86" t="s">
        <v>27</v>
      </c>
      <c r="G934" s="86" t="s">
        <v>85</v>
      </c>
      <c r="H934" s="239">
        <f t="shared" si="12"/>
        <v>100</v>
      </c>
      <c r="I934" s="86" t="s">
        <v>6205</v>
      </c>
    </row>
    <row r="935" spans="1:9" x14ac:dyDescent="0.3">
      <c r="A935" s="87" t="s">
        <v>1936</v>
      </c>
      <c r="B935" s="87" t="s">
        <v>1918</v>
      </c>
      <c r="C935" s="87" t="s">
        <v>1318</v>
      </c>
      <c r="D935" s="86" t="s">
        <v>782</v>
      </c>
      <c r="E935" s="86" t="s">
        <v>783</v>
      </c>
      <c r="F935" s="86" t="s">
        <v>27</v>
      </c>
      <c r="G935" s="86"/>
      <c r="H935" s="239">
        <f t="shared" si="12"/>
        <v>100</v>
      </c>
      <c r="I935" s="86" t="s">
        <v>6205</v>
      </c>
    </row>
    <row r="936" spans="1:9" x14ac:dyDescent="0.3">
      <c r="A936" s="87" t="s">
        <v>1937</v>
      </c>
      <c r="B936" s="87" t="s">
        <v>1938</v>
      </c>
      <c r="C936" s="87" t="s">
        <v>1939</v>
      </c>
      <c r="D936" s="86" t="s">
        <v>782</v>
      </c>
      <c r="E936" s="86" t="s">
        <v>5172</v>
      </c>
      <c r="F936" s="86" t="s">
        <v>27</v>
      </c>
      <c r="G936" s="86" t="s">
        <v>85</v>
      </c>
      <c r="H936" s="239">
        <f t="shared" si="12"/>
        <v>100</v>
      </c>
      <c r="I936" s="86" t="s">
        <v>6205</v>
      </c>
    </row>
    <row r="937" spans="1:9" x14ac:dyDescent="0.3">
      <c r="A937" s="87" t="s">
        <v>1940</v>
      </c>
      <c r="B937" s="87" t="s">
        <v>1938</v>
      </c>
      <c r="C937" s="87" t="s">
        <v>1293</v>
      </c>
      <c r="D937" s="86" t="s">
        <v>782</v>
      </c>
      <c r="E937" s="86" t="s">
        <v>5172</v>
      </c>
      <c r="F937" s="86" t="s">
        <v>27</v>
      </c>
      <c r="G937" s="86" t="s">
        <v>85</v>
      </c>
      <c r="H937" s="239">
        <f t="shared" si="12"/>
        <v>100</v>
      </c>
      <c r="I937" s="86" t="s">
        <v>6205</v>
      </c>
    </row>
    <row r="938" spans="1:9" x14ac:dyDescent="0.3">
      <c r="A938" s="87" t="s">
        <v>1941</v>
      </c>
      <c r="B938" s="87" t="s">
        <v>1942</v>
      </c>
      <c r="C938" s="87" t="s">
        <v>1943</v>
      </c>
      <c r="D938" s="86" t="s">
        <v>784</v>
      </c>
      <c r="E938" s="86" t="s">
        <v>784</v>
      </c>
      <c r="F938" s="86" t="s">
        <v>27</v>
      </c>
      <c r="G938" s="86" t="s">
        <v>22</v>
      </c>
      <c r="H938" s="239">
        <f t="shared" si="12"/>
        <v>100</v>
      </c>
      <c r="I938" s="86" t="s">
        <v>6205</v>
      </c>
    </row>
    <row r="939" spans="1:9" x14ac:dyDescent="0.3">
      <c r="A939" s="87" t="s">
        <v>1944</v>
      </c>
      <c r="B939" s="87" t="s">
        <v>1942</v>
      </c>
      <c r="C939" s="87" t="s">
        <v>1369</v>
      </c>
      <c r="D939" s="86" t="s">
        <v>784</v>
      </c>
      <c r="E939" s="86" t="s">
        <v>784</v>
      </c>
      <c r="F939" s="86" t="s">
        <v>27</v>
      </c>
      <c r="G939" s="86" t="s">
        <v>85</v>
      </c>
      <c r="H939" s="239">
        <f t="shared" si="12"/>
        <v>100</v>
      </c>
      <c r="I939" s="86" t="s">
        <v>6205</v>
      </c>
    </row>
    <row r="940" spans="1:9" x14ac:dyDescent="0.3">
      <c r="A940" s="87" t="s">
        <v>1945</v>
      </c>
      <c r="B940" s="87" t="s">
        <v>1942</v>
      </c>
      <c r="C940" s="87" t="s">
        <v>1702</v>
      </c>
      <c r="D940" s="86" t="s">
        <v>784</v>
      </c>
      <c r="E940" s="86" t="s">
        <v>784</v>
      </c>
      <c r="F940" s="86" t="s">
        <v>27</v>
      </c>
      <c r="G940" s="86" t="s">
        <v>85</v>
      </c>
      <c r="H940" s="239">
        <f t="shared" si="12"/>
        <v>100</v>
      </c>
      <c r="I940" s="86" t="s">
        <v>6205</v>
      </c>
    </row>
    <row r="941" spans="1:9" x14ac:dyDescent="0.3">
      <c r="A941" s="87" t="s">
        <v>1946</v>
      </c>
      <c r="B941" s="87" t="s">
        <v>1942</v>
      </c>
      <c r="C941" s="87" t="s">
        <v>1371</v>
      </c>
      <c r="D941" s="86" t="s">
        <v>784</v>
      </c>
      <c r="E941" s="86" t="s">
        <v>784</v>
      </c>
      <c r="F941" s="86" t="s">
        <v>27</v>
      </c>
      <c r="G941" s="86" t="s">
        <v>85</v>
      </c>
      <c r="H941" s="239">
        <f t="shared" si="12"/>
        <v>100</v>
      </c>
      <c r="I941" s="86" t="s">
        <v>6205</v>
      </c>
    </row>
    <row r="942" spans="1:9" x14ac:dyDescent="0.3">
      <c r="A942" s="87" t="s">
        <v>1947</v>
      </c>
      <c r="B942" s="87" t="s">
        <v>1942</v>
      </c>
      <c r="C942" s="87" t="s">
        <v>1705</v>
      </c>
      <c r="D942" s="86" t="s">
        <v>784</v>
      </c>
      <c r="E942" s="86" t="s">
        <v>784</v>
      </c>
      <c r="F942" s="86" t="s">
        <v>27</v>
      </c>
      <c r="G942" s="86" t="s">
        <v>22</v>
      </c>
      <c r="H942" s="239">
        <f t="shared" si="12"/>
        <v>100</v>
      </c>
      <c r="I942" s="86" t="s">
        <v>6205</v>
      </c>
    </row>
    <row r="943" spans="1:9" x14ac:dyDescent="0.3">
      <c r="A943" s="87" t="s">
        <v>1948</v>
      </c>
      <c r="B943" s="87" t="s">
        <v>1942</v>
      </c>
      <c r="C943" s="87" t="s">
        <v>1374</v>
      </c>
      <c r="D943" s="86" t="s">
        <v>784</v>
      </c>
      <c r="E943" s="86" t="s">
        <v>784</v>
      </c>
      <c r="F943" s="86" t="s">
        <v>27</v>
      </c>
      <c r="G943" s="86" t="s">
        <v>85</v>
      </c>
      <c r="H943" s="239">
        <f t="shared" si="12"/>
        <v>100</v>
      </c>
      <c r="I943" s="86" t="s">
        <v>6205</v>
      </c>
    </row>
    <row r="944" spans="1:9" x14ac:dyDescent="0.3">
      <c r="A944" s="87" t="s">
        <v>1949</v>
      </c>
      <c r="B944" s="87" t="s">
        <v>1950</v>
      </c>
      <c r="C944" s="87" t="s">
        <v>1431</v>
      </c>
      <c r="D944" s="86" t="s">
        <v>786</v>
      </c>
      <c r="E944" s="86" t="s">
        <v>787</v>
      </c>
      <c r="F944" s="86" t="s">
        <v>27</v>
      </c>
      <c r="G944" s="86" t="s">
        <v>22</v>
      </c>
      <c r="H944" s="239">
        <f t="shared" si="12"/>
        <v>100</v>
      </c>
      <c r="I944" s="86" t="s">
        <v>6205</v>
      </c>
    </row>
    <row r="945" spans="1:9" x14ac:dyDescent="0.3">
      <c r="A945" s="87" t="s">
        <v>1951</v>
      </c>
      <c r="B945" s="87" t="s">
        <v>1950</v>
      </c>
      <c r="C945" s="87" t="s">
        <v>1433</v>
      </c>
      <c r="D945" s="86" t="s">
        <v>786</v>
      </c>
      <c r="E945" s="86" t="s">
        <v>787</v>
      </c>
      <c r="F945" s="86" t="s">
        <v>27</v>
      </c>
      <c r="G945" s="86" t="s">
        <v>22</v>
      </c>
      <c r="H945" s="239">
        <f t="shared" si="12"/>
        <v>100</v>
      </c>
      <c r="I945" s="86" t="s">
        <v>6205</v>
      </c>
    </row>
    <row r="946" spans="1:9" x14ac:dyDescent="0.3">
      <c r="A946" s="87" t="s">
        <v>1952</v>
      </c>
      <c r="B946" s="87" t="s">
        <v>1950</v>
      </c>
      <c r="C946" s="87" t="s">
        <v>1435</v>
      </c>
      <c r="D946" s="86" t="s">
        <v>786</v>
      </c>
      <c r="E946" s="86" t="s">
        <v>787</v>
      </c>
      <c r="F946" s="86" t="s">
        <v>27</v>
      </c>
      <c r="G946" s="86" t="s">
        <v>85</v>
      </c>
      <c r="H946" s="239">
        <f t="shared" si="12"/>
        <v>100</v>
      </c>
      <c r="I946" s="86" t="s">
        <v>6205</v>
      </c>
    </row>
    <row r="947" spans="1:9" x14ac:dyDescent="0.3">
      <c r="A947" s="87" t="s">
        <v>1953</v>
      </c>
      <c r="B947" s="87" t="s">
        <v>1950</v>
      </c>
      <c r="C947" s="87" t="s">
        <v>1437</v>
      </c>
      <c r="D947" s="86" t="s">
        <v>786</v>
      </c>
      <c r="E947" s="86" t="s">
        <v>787</v>
      </c>
      <c r="F947" s="86" t="s">
        <v>27</v>
      </c>
      <c r="G947" s="86" t="s">
        <v>22</v>
      </c>
      <c r="H947" s="239">
        <f t="shared" si="12"/>
        <v>100</v>
      </c>
      <c r="I947" s="86" t="s">
        <v>6205</v>
      </c>
    </row>
    <row r="948" spans="1:9" x14ac:dyDescent="0.3">
      <c r="A948" s="87" t="s">
        <v>1954</v>
      </c>
      <c r="B948" s="87" t="s">
        <v>1950</v>
      </c>
      <c r="C948" s="87" t="s">
        <v>1718</v>
      </c>
      <c r="D948" s="86" t="s">
        <v>786</v>
      </c>
      <c r="E948" s="86" t="s">
        <v>787</v>
      </c>
      <c r="F948" s="86" t="s">
        <v>27</v>
      </c>
      <c r="G948" s="86" t="s">
        <v>20</v>
      </c>
      <c r="H948" s="239">
        <f t="shared" si="12"/>
        <v>100</v>
      </c>
      <c r="I948" s="86" t="s">
        <v>6205</v>
      </c>
    </row>
    <row r="949" spans="1:9" x14ac:dyDescent="0.3">
      <c r="A949" s="87" t="s">
        <v>1955</v>
      </c>
      <c r="B949" s="87" t="s">
        <v>1950</v>
      </c>
      <c r="C949" s="87" t="s">
        <v>1956</v>
      </c>
      <c r="D949" s="86" t="s">
        <v>786</v>
      </c>
      <c r="E949" s="86" t="s">
        <v>787</v>
      </c>
      <c r="F949" s="86" t="s">
        <v>27</v>
      </c>
      <c r="G949" s="86" t="s">
        <v>20</v>
      </c>
      <c r="H949" s="239">
        <f t="shared" si="12"/>
        <v>100</v>
      </c>
      <c r="I949" s="86" t="s">
        <v>6205</v>
      </c>
    </row>
    <row r="950" spans="1:9" x14ac:dyDescent="0.3">
      <c r="A950" s="87" t="s">
        <v>1957</v>
      </c>
      <c r="B950" s="87" t="s">
        <v>1950</v>
      </c>
      <c r="C950" s="87" t="s">
        <v>1958</v>
      </c>
      <c r="D950" s="86" t="s">
        <v>786</v>
      </c>
      <c r="E950" s="86" t="s">
        <v>787</v>
      </c>
      <c r="F950" s="86" t="s">
        <v>27</v>
      </c>
      <c r="G950" s="86" t="s">
        <v>20</v>
      </c>
      <c r="H950" s="239">
        <f t="shared" si="12"/>
        <v>100</v>
      </c>
      <c r="I950" s="86" t="s">
        <v>6205</v>
      </c>
    </row>
    <row r="951" spans="1:9" x14ac:dyDescent="0.3">
      <c r="A951" s="87" t="s">
        <v>1959</v>
      </c>
      <c r="B951" s="87" t="s">
        <v>1950</v>
      </c>
      <c r="C951" s="87" t="s">
        <v>1960</v>
      </c>
      <c r="D951" s="86" t="s">
        <v>786</v>
      </c>
      <c r="E951" s="86" t="s">
        <v>787</v>
      </c>
      <c r="F951" s="86" t="s">
        <v>27</v>
      </c>
      <c r="G951" s="86" t="s">
        <v>20</v>
      </c>
      <c r="H951" s="239">
        <f t="shared" si="12"/>
        <v>100</v>
      </c>
      <c r="I951" s="86" t="s">
        <v>6205</v>
      </c>
    </row>
    <row r="952" spans="1:9" x14ac:dyDescent="0.3">
      <c r="A952" s="87" t="s">
        <v>1961</v>
      </c>
      <c r="B952" s="87" t="s">
        <v>1950</v>
      </c>
      <c r="C952" s="87" t="s">
        <v>1962</v>
      </c>
      <c r="D952" s="86" t="s">
        <v>786</v>
      </c>
      <c r="E952" s="86" t="s">
        <v>787</v>
      </c>
      <c r="F952" s="86" t="s">
        <v>27</v>
      </c>
      <c r="G952" s="86" t="s">
        <v>22</v>
      </c>
      <c r="H952" s="239">
        <f t="shared" si="12"/>
        <v>100</v>
      </c>
      <c r="I952" s="86" t="s">
        <v>6205</v>
      </c>
    </row>
    <row r="953" spans="1:9" x14ac:dyDescent="0.3">
      <c r="A953" s="87" t="s">
        <v>1963</v>
      </c>
      <c r="B953" s="87" t="s">
        <v>1950</v>
      </c>
      <c r="C953" s="87" t="s">
        <v>1964</v>
      </c>
      <c r="D953" s="86" t="s">
        <v>786</v>
      </c>
      <c r="E953" s="86" t="s">
        <v>787</v>
      </c>
      <c r="F953" s="86" t="s">
        <v>27</v>
      </c>
      <c r="G953" s="86" t="s">
        <v>18</v>
      </c>
      <c r="H953" s="239">
        <f t="shared" si="12"/>
        <v>100</v>
      </c>
      <c r="I953" s="86" t="s">
        <v>6205</v>
      </c>
    </row>
    <row r="954" spans="1:9" x14ac:dyDescent="0.3">
      <c r="A954" s="87" t="s">
        <v>1965</v>
      </c>
      <c r="B954" s="87" t="s">
        <v>1950</v>
      </c>
      <c r="C954" s="87" t="s">
        <v>1966</v>
      </c>
      <c r="D954" s="86" t="s">
        <v>786</v>
      </c>
      <c r="E954" s="86" t="s">
        <v>787</v>
      </c>
      <c r="F954" s="86" t="s">
        <v>27</v>
      </c>
      <c r="G954" s="86" t="s">
        <v>85</v>
      </c>
      <c r="H954" s="239">
        <f t="shared" si="12"/>
        <v>100</v>
      </c>
      <c r="I954" s="86" t="s">
        <v>6205</v>
      </c>
    </row>
    <row r="955" spans="1:9" x14ac:dyDescent="0.3">
      <c r="A955" s="87" t="s">
        <v>1967</v>
      </c>
      <c r="B955" s="87" t="s">
        <v>1950</v>
      </c>
      <c r="C955" s="87" t="s">
        <v>1968</v>
      </c>
      <c r="D955" s="86" t="s">
        <v>786</v>
      </c>
      <c r="E955" s="86" t="s">
        <v>787</v>
      </c>
      <c r="F955" s="86" t="s">
        <v>27</v>
      </c>
      <c r="G955" s="86"/>
      <c r="H955" s="239">
        <f t="shared" si="12"/>
        <v>100</v>
      </c>
      <c r="I955" s="86" t="s">
        <v>6205</v>
      </c>
    </row>
    <row r="956" spans="1:9" x14ac:dyDescent="0.3">
      <c r="A956" s="87" t="s">
        <v>1969</v>
      </c>
      <c r="B956" s="87" t="s">
        <v>1970</v>
      </c>
      <c r="C956" s="87" t="s">
        <v>1712</v>
      </c>
      <c r="D956" s="86" t="s">
        <v>786</v>
      </c>
      <c r="E956" s="86" t="s">
        <v>5173</v>
      </c>
      <c r="F956" s="86" t="s">
        <v>27</v>
      </c>
      <c r="G956" s="86" t="s">
        <v>85</v>
      </c>
      <c r="H956" s="239">
        <f t="shared" si="12"/>
        <v>100</v>
      </c>
      <c r="I956" s="86" t="s">
        <v>6205</v>
      </c>
    </row>
    <row r="957" spans="1:9" x14ac:dyDescent="0.3">
      <c r="A957" s="87" t="s">
        <v>1971</v>
      </c>
      <c r="B957" s="87" t="s">
        <v>1970</v>
      </c>
      <c r="C957" s="87" t="s">
        <v>1972</v>
      </c>
      <c r="D957" s="86" t="s">
        <v>786</v>
      </c>
      <c r="E957" s="86" t="s">
        <v>5173</v>
      </c>
      <c r="F957" s="86" t="s">
        <v>27</v>
      </c>
      <c r="G957" s="86" t="s">
        <v>85</v>
      </c>
      <c r="H957" s="239">
        <f t="shared" si="12"/>
        <v>100</v>
      </c>
      <c r="I957" s="86" t="s">
        <v>6205</v>
      </c>
    </row>
    <row r="958" spans="1:9" x14ac:dyDescent="0.3">
      <c r="A958" s="87" t="s">
        <v>1973</v>
      </c>
      <c r="B958" s="87" t="s">
        <v>1970</v>
      </c>
      <c r="C958" s="87" t="s">
        <v>1974</v>
      </c>
      <c r="D958" s="86" t="s">
        <v>786</v>
      </c>
      <c r="E958" s="86" t="s">
        <v>5173</v>
      </c>
      <c r="F958" s="86" t="s">
        <v>27</v>
      </c>
      <c r="G958" s="86" t="s">
        <v>85</v>
      </c>
      <c r="H958" s="239">
        <f t="shared" si="12"/>
        <v>100</v>
      </c>
      <c r="I958" s="86" t="s">
        <v>6205</v>
      </c>
    </row>
    <row r="959" spans="1:9" x14ac:dyDescent="0.3">
      <c r="A959" s="87" t="s">
        <v>1975</v>
      </c>
      <c r="B959" s="87" t="s">
        <v>1970</v>
      </c>
      <c r="C959" s="87" t="s">
        <v>1976</v>
      </c>
      <c r="D959" s="86" t="s">
        <v>786</v>
      </c>
      <c r="E959" s="86" t="s">
        <v>5173</v>
      </c>
      <c r="F959" s="86" t="s">
        <v>27</v>
      </c>
      <c r="G959" s="86" t="s">
        <v>85</v>
      </c>
      <c r="H959" s="239">
        <f t="shared" si="12"/>
        <v>100</v>
      </c>
      <c r="I959" s="86" t="s">
        <v>6205</v>
      </c>
    </row>
    <row r="960" spans="1:9" x14ac:dyDescent="0.3">
      <c r="A960" s="87" t="s">
        <v>1977</v>
      </c>
      <c r="B960" s="87" t="s">
        <v>1978</v>
      </c>
      <c r="C960" s="87" t="s">
        <v>1394</v>
      </c>
      <c r="D960" s="86" t="s">
        <v>789</v>
      </c>
      <c r="E960" s="86" t="s">
        <v>790</v>
      </c>
      <c r="F960" s="86" t="s">
        <v>27</v>
      </c>
      <c r="G960" s="86" t="s">
        <v>22</v>
      </c>
      <c r="H960" s="239">
        <f t="shared" ref="H960:H1023" si="13">IF($A960="","",IF($F960=INDEX(Cat_ZAP,1),INDEX(Pts_ZAP,1),IF($G960="","",_xlfn.XLOOKUP($G960,Cat_Marg,Pts_Marg,""))))</f>
        <v>100</v>
      </c>
      <c r="I960" s="86" t="s">
        <v>6205</v>
      </c>
    </row>
    <row r="961" spans="1:9" x14ac:dyDescent="0.3">
      <c r="A961" s="87" t="s">
        <v>1979</v>
      </c>
      <c r="B961" s="87" t="s">
        <v>1978</v>
      </c>
      <c r="C961" s="87" t="s">
        <v>1396</v>
      </c>
      <c r="D961" s="86" t="s">
        <v>789</v>
      </c>
      <c r="E961" s="86" t="s">
        <v>790</v>
      </c>
      <c r="F961" s="86" t="s">
        <v>27</v>
      </c>
      <c r="G961" s="86" t="s">
        <v>22</v>
      </c>
      <c r="H961" s="239">
        <f t="shared" si="13"/>
        <v>100</v>
      </c>
      <c r="I961" s="86" t="s">
        <v>6205</v>
      </c>
    </row>
    <row r="962" spans="1:9" x14ac:dyDescent="0.3">
      <c r="A962" s="87" t="s">
        <v>1980</v>
      </c>
      <c r="B962" s="87" t="s">
        <v>1978</v>
      </c>
      <c r="C962" s="87" t="s">
        <v>1399</v>
      </c>
      <c r="D962" s="86" t="s">
        <v>789</v>
      </c>
      <c r="E962" s="86" t="s">
        <v>790</v>
      </c>
      <c r="F962" s="86" t="s">
        <v>27</v>
      </c>
      <c r="G962" s="86" t="s">
        <v>85</v>
      </c>
      <c r="H962" s="239">
        <f t="shared" si="13"/>
        <v>100</v>
      </c>
      <c r="I962" s="86" t="s">
        <v>6205</v>
      </c>
    </row>
    <row r="963" spans="1:9" x14ac:dyDescent="0.3">
      <c r="A963" s="87" t="s">
        <v>1981</v>
      </c>
      <c r="B963" s="87" t="s">
        <v>1978</v>
      </c>
      <c r="C963" s="87" t="s">
        <v>1723</v>
      </c>
      <c r="D963" s="86" t="s">
        <v>789</v>
      </c>
      <c r="E963" s="86" t="s">
        <v>790</v>
      </c>
      <c r="F963" s="86" t="s">
        <v>27</v>
      </c>
      <c r="G963" s="86" t="s">
        <v>20</v>
      </c>
      <c r="H963" s="239">
        <f t="shared" si="13"/>
        <v>100</v>
      </c>
      <c r="I963" s="86" t="s">
        <v>6205</v>
      </c>
    </row>
    <row r="964" spans="1:9" x14ac:dyDescent="0.3">
      <c r="A964" s="87" t="s">
        <v>1982</v>
      </c>
      <c r="B964" s="87" t="s">
        <v>1978</v>
      </c>
      <c r="C964" s="87" t="s">
        <v>1983</v>
      </c>
      <c r="D964" s="86" t="s">
        <v>789</v>
      </c>
      <c r="E964" s="86" t="s">
        <v>790</v>
      </c>
      <c r="F964" s="86" t="s">
        <v>27</v>
      </c>
      <c r="G964" s="86" t="s">
        <v>20</v>
      </c>
      <c r="H964" s="239">
        <f t="shared" si="13"/>
        <v>100</v>
      </c>
      <c r="I964" s="86" t="s">
        <v>6205</v>
      </c>
    </row>
    <row r="965" spans="1:9" x14ac:dyDescent="0.3">
      <c r="A965" s="87" t="s">
        <v>1984</v>
      </c>
      <c r="B965" s="87" t="s">
        <v>1978</v>
      </c>
      <c r="C965" s="87" t="s">
        <v>1985</v>
      </c>
      <c r="D965" s="86" t="s">
        <v>789</v>
      </c>
      <c r="E965" s="86" t="s">
        <v>790</v>
      </c>
      <c r="F965" s="86" t="s">
        <v>27</v>
      </c>
      <c r="G965" s="86" t="s">
        <v>20</v>
      </c>
      <c r="H965" s="239">
        <f t="shared" si="13"/>
        <v>100</v>
      </c>
      <c r="I965" s="86" t="s">
        <v>6205</v>
      </c>
    </row>
    <row r="966" spans="1:9" x14ac:dyDescent="0.3">
      <c r="A966" s="87" t="s">
        <v>1986</v>
      </c>
      <c r="B966" s="87" t="s">
        <v>1978</v>
      </c>
      <c r="C966" s="87" t="s">
        <v>1987</v>
      </c>
      <c r="D966" s="86" t="s">
        <v>789</v>
      </c>
      <c r="E966" s="86" t="s">
        <v>790</v>
      </c>
      <c r="F966" s="86" t="s">
        <v>27</v>
      </c>
      <c r="G966" s="86" t="s">
        <v>22</v>
      </c>
      <c r="H966" s="239">
        <f t="shared" si="13"/>
        <v>100</v>
      </c>
      <c r="I966" s="86" t="s">
        <v>6205</v>
      </c>
    </row>
    <row r="967" spans="1:9" x14ac:dyDescent="0.3">
      <c r="A967" s="87" t="s">
        <v>1988</v>
      </c>
      <c r="B967" s="87" t="s">
        <v>1978</v>
      </c>
      <c r="C967" s="87" t="s">
        <v>1989</v>
      </c>
      <c r="D967" s="86" t="s">
        <v>789</v>
      </c>
      <c r="E967" s="86" t="s">
        <v>790</v>
      </c>
      <c r="F967" s="86" t="s">
        <v>27</v>
      </c>
      <c r="G967" s="86" t="s">
        <v>85</v>
      </c>
      <c r="H967" s="239">
        <f t="shared" si="13"/>
        <v>100</v>
      </c>
      <c r="I967" s="86" t="s">
        <v>6205</v>
      </c>
    </row>
    <row r="968" spans="1:9" x14ac:dyDescent="0.3">
      <c r="A968" s="87" t="s">
        <v>1990</v>
      </c>
      <c r="B968" s="87" t="s">
        <v>1991</v>
      </c>
      <c r="C968" s="87" t="s">
        <v>1992</v>
      </c>
      <c r="D968" s="86" t="s">
        <v>789</v>
      </c>
      <c r="E968" s="86" t="s">
        <v>5174</v>
      </c>
      <c r="F968" s="86" t="s">
        <v>27</v>
      </c>
      <c r="G968" s="86" t="s">
        <v>85</v>
      </c>
      <c r="H968" s="239">
        <f t="shared" si="13"/>
        <v>100</v>
      </c>
      <c r="I968" s="86" t="s">
        <v>6205</v>
      </c>
    </row>
    <row r="969" spans="1:9" x14ac:dyDescent="0.3">
      <c r="A969" s="87" t="s">
        <v>1993</v>
      </c>
      <c r="B969" s="87" t="s">
        <v>1991</v>
      </c>
      <c r="C969" s="87" t="s">
        <v>1994</v>
      </c>
      <c r="D969" s="86" t="s">
        <v>789</v>
      </c>
      <c r="E969" s="86" t="s">
        <v>5174</v>
      </c>
      <c r="F969" s="86" t="s">
        <v>27</v>
      </c>
      <c r="G969" s="86" t="s">
        <v>85</v>
      </c>
      <c r="H969" s="239">
        <f t="shared" si="13"/>
        <v>100</v>
      </c>
      <c r="I969" s="86" t="s">
        <v>6205</v>
      </c>
    </row>
    <row r="970" spans="1:9" x14ac:dyDescent="0.3">
      <c r="A970" s="87" t="s">
        <v>1995</v>
      </c>
      <c r="B970" s="87" t="s">
        <v>1996</v>
      </c>
      <c r="C970" s="87" t="s">
        <v>1997</v>
      </c>
      <c r="D970" s="86" t="s">
        <v>789</v>
      </c>
      <c r="E970" s="86" t="s">
        <v>5175</v>
      </c>
      <c r="F970" s="86" t="s">
        <v>27</v>
      </c>
      <c r="G970" s="86" t="s">
        <v>22</v>
      </c>
      <c r="H970" s="239">
        <f t="shared" si="13"/>
        <v>100</v>
      </c>
      <c r="I970" s="86" t="s">
        <v>6205</v>
      </c>
    </row>
    <row r="971" spans="1:9" x14ac:dyDescent="0.3">
      <c r="A971" s="87" t="s">
        <v>1998</v>
      </c>
      <c r="B971" s="87" t="s">
        <v>1999</v>
      </c>
      <c r="C971" s="87" t="s">
        <v>1440</v>
      </c>
      <c r="D971" s="86" t="s">
        <v>789</v>
      </c>
      <c r="E971" s="86" t="s">
        <v>5176</v>
      </c>
      <c r="F971" s="86" t="s">
        <v>27</v>
      </c>
      <c r="G971" s="86" t="s">
        <v>22</v>
      </c>
      <c r="H971" s="239">
        <f t="shared" si="13"/>
        <v>100</v>
      </c>
      <c r="I971" s="86" t="s">
        <v>6205</v>
      </c>
    </row>
    <row r="972" spans="1:9" x14ac:dyDescent="0.3">
      <c r="A972" s="87" t="s">
        <v>2000</v>
      </c>
      <c r="B972" s="87" t="s">
        <v>1999</v>
      </c>
      <c r="C972" s="87" t="s">
        <v>2001</v>
      </c>
      <c r="D972" s="86" t="s">
        <v>789</v>
      </c>
      <c r="E972" s="86" t="s">
        <v>5176</v>
      </c>
      <c r="F972" s="86" t="s">
        <v>27</v>
      </c>
      <c r="G972" s="86" t="s">
        <v>85</v>
      </c>
      <c r="H972" s="239">
        <f t="shared" si="13"/>
        <v>100</v>
      </c>
      <c r="I972" s="86" t="s">
        <v>6205</v>
      </c>
    </row>
    <row r="973" spans="1:9" x14ac:dyDescent="0.3">
      <c r="A973" s="87" t="s">
        <v>2002</v>
      </c>
      <c r="B973" s="87" t="s">
        <v>1999</v>
      </c>
      <c r="C973" s="87" t="s">
        <v>2003</v>
      </c>
      <c r="D973" s="86" t="s">
        <v>789</v>
      </c>
      <c r="E973" s="86" t="s">
        <v>5176</v>
      </c>
      <c r="F973" s="86" t="s">
        <v>27</v>
      </c>
      <c r="G973" s="86" t="s">
        <v>22</v>
      </c>
      <c r="H973" s="239">
        <f t="shared" si="13"/>
        <v>100</v>
      </c>
      <c r="I973" s="86" t="s">
        <v>6205</v>
      </c>
    </row>
    <row r="974" spans="1:9" x14ac:dyDescent="0.3">
      <c r="A974" s="87" t="s">
        <v>2004</v>
      </c>
      <c r="B974" s="87" t="s">
        <v>2005</v>
      </c>
      <c r="C974" s="87" t="s">
        <v>2006</v>
      </c>
      <c r="D974" s="86" t="s">
        <v>792</v>
      </c>
      <c r="E974" s="86" t="s">
        <v>792</v>
      </c>
      <c r="F974" s="86" t="s">
        <v>27</v>
      </c>
      <c r="G974" s="86" t="s">
        <v>85</v>
      </c>
      <c r="H974" s="239">
        <f t="shared" si="13"/>
        <v>100</v>
      </c>
      <c r="I974" s="86" t="s">
        <v>6205</v>
      </c>
    </row>
    <row r="975" spans="1:9" x14ac:dyDescent="0.3">
      <c r="A975" s="87" t="s">
        <v>2007</v>
      </c>
      <c r="B975" s="87" t="s">
        <v>2005</v>
      </c>
      <c r="C975" s="87" t="s">
        <v>1402</v>
      </c>
      <c r="D975" s="86" t="s">
        <v>792</v>
      </c>
      <c r="E975" s="86" t="s">
        <v>792</v>
      </c>
      <c r="F975" s="86" t="s">
        <v>27</v>
      </c>
      <c r="G975" s="86" t="s">
        <v>85</v>
      </c>
      <c r="H975" s="239">
        <f t="shared" si="13"/>
        <v>100</v>
      </c>
      <c r="I975" s="86" t="s">
        <v>6205</v>
      </c>
    </row>
    <row r="976" spans="1:9" x14ac:dyDescent="0.3">
      <c r="A976" s="87" t="s">
        <v>2008</v>
      </c>
      <c r="B976" s="87" t="s">
        <v>2005</v>
      </c>
      <c r="C976" s="87" t="s">
        <v>1404</v>
      </c>
      <c r="D976" s="86" t="s">
        <v>792</v>
      </c>
      <c r="E976" s="86" t="s">
        <v>792</v>
      </c>
      <c r="F976" s="86" t="s">
        <v>27</v>
      </c>
      <c r="G976" s="86" t="s">
        <v>85</v>
      </c>
      <c r="H976" s="239">
        <f t="shared" si="13"/>
        <v>100</v>
      </c>
      <c r="I976" s="86" t="s">
        <v>6205</v>
      </c>
    </row>
    <row r="977" spans="1:9" x14ac:dyDescent="0.3">
      <c r="A977" s="87" t="s">
        <v>2009</v>
      </c>
      <c r="B977" s="87" t="s">
        <v>2005</v>
      </c>
      <c r="C977" s="87" t="s">
        <v>1406</v>
      </c>
      <c r="D977" s="86" t="s">
        <v>792</v>
      </c>
      <c r="E977" s="86" t="s">
        <v>792</v>
      </c>
      <c r="F977" s="86" t="s">
        <v>27</v>
      </c>
      <c r="G977" s="86"/>
      <c r="H977" s="239">
        <f t="shared" si="13"/>
        <v>100</v>
      </c>
      <c r="I977" s="86" t="s">
        <v>6205</v>
      </c>
    </row>
    <row r="978" spans="1:9" x14ac:dyDescent="0.3">
      <c r="A978" s="87" t="s">
        <v>2010</v>
      </c>
      <c r="B978" s="87" t="s">
        <v>2005</v>
      </c>
      <c r="C978" s="87" t="s">
        <v>1408</v>
      </c>
      <c r="D978" s="86" t="s">
        <v>792</v>
      </c>
      <c r="E978" s="86" t="s">
        <v>792</v>
      </c>
      <c r="F978" s="86" t="s">
        <v>27</v>
      </c>
      <c r="G978" s="86"/>
      <c r="H978" s="239">
        <f t="shared" si="13"/>
        <v>100</v>
      </c>
      <c r="I978" s="86" t="s">
        <v>6205</v>
      </c>
    </row>
    <row r="979" spans="1:9" x14ac:dyDescent="0.3">
      <c r="A979" s="87" t="s">
        <v>2011</v>
      </c>
      <c r="B979" s="87" t="s">
        <v>2012</v>
      </c>
      <c r="C979" s="87" t="s">
        <v>1691</v>
      </c>
      <c r="D979" s="86" t="s">
        <v>794</v>
      </c>
      <c r="E979" s="86" t="s">
        <v>794</v>
      </c>
      <c r="F979" s="86" t="s">
        <v>27</v>
      </c>
      <c r="G979" s="86" t="s">
        <v>85</v>
      </c>
      <c r="H979" s="239">
        <f t="shared" si="13"/>
        <v>100</v>
      </c>
      <c r="I979" s="86" t="s">
        <v>6205</v>
      </c>
    </row>
    <row r="980" spans="1:9" x14ac:dyDescent="0.3">
      <c r="A980" s="87" t="s">
        <v>2013</v>
      </c>
      <c r="B980" s="87" t="s">
        <v>2014</v>
      </c>
      <c r="C980" s="87" t="s">
        <v>2015</v>
      </c>
      <c r="D980" s="86" t="s">
        <v>796</v>
      </c>
      <c r="E980" s="86" t="s">
        <v>796</v>
      </c>
      <c r="F980" s="86" t="s">
        <v>27</v>
      </c>
      <c r="G980" s="86" t="s">
        <v>20</v>
      </c>
      <c r="H980" s="239">
        <f t="shared" si="13"/>
        <v>100</v>
      </c>
      <c r="I980" s="86" t="s">
        <v>6205</v>
      </c>
    </row>
    <row r="981" spans="1:9" x14ac:dyDescent="0.3">
      <c r="A981" s="87" t="s">
        <v>2016</v>
      </c>
      <c r="B981" s="87" t="s">
        <v>2014</v>
      </c>
      <c r="C981" s="87" t="s">
        <v>1374</v>
      </c>
      <c r="D981" s="86" t="s">
        <v>796</v>
      </c>
      <c r="E981" s="86" t="s">
        <v>796</v>
      </c>
      <c r="F981" s="86" t="s">
        <v>27</v>
      </c>
      <c r="G981" s="86" t="s">
        <v>22</v>
      </c>
      <c r="H981" s="239">
        <f t="shared" si="13"/>
        <v>100</v>
      </c>
      <c r="I981" s="86" t="s">
        <v>6205</v>
      </c>
    </row>
    <row r="982" spans="1:9" x14ac:dyDescent="0.3">
      <c r="A982" s="87" t="s">
        <v>2017</v>
      </c>
      <c r="B982" s="87" t="s">
        <v>2018</v>
      </c>
      <c r="C982" s="87" t="s">
        <v>2019</v>
      </c>
      <c r="D982" s="86" t="s">
        <v>796</v>
      </c>
      <c r="E982" s="86" t="s">
        <v>5177</v>
      </c>
      <c r="F982" s="86" t="s">
        <v>27</v>
      </c>
      <c r="G982" s="86" t="s">
        <v>22</v>
      </c>
      <c r="H982" s="239">
        <f t="shared" si="13"/>
        <v>100</v>
      </c>
      <c r="I982" s="86" t="s">
        <v>6205</v>
      </c>
    </row>
    <row r="983" spans="1:9" x14ac:dyDescent="0.3">
      <c r="A983" s="87" t="s">
        <v>2020</v>
      </c>
      <c r="B983" s="87" t="s">
        <v>2018</v>
      </c>
      <c r="C983" s="87" t="s">
        <v>1378</v>
      </c>
      <c r="D983" s="86" t="s">
        <v>796</v>
      </c>
      <c r="E983" s="86" t="s">
        <v>5177</v>
      </c>
      <c r="F983" s="86" t="s">
        <v>27</v>
      </c>
      <c r="G983" s="86" t="s">
        <v>20</v>
      </c>
      <c r="H983" s="239">
        <f t="shared" si="13"/>
        <v>100</v>
      </c>
      <c r="I983" s="86" t="s">
        <v>6205</v>
      </c>
    </row>
    <row r="984" spans="1:9" x14ac:dyDescent="0.3">
      <c r="A984" s="87" t="s">
        <v>2021</v>
      </c>
      <c r="B984" s="87" t="s">
        <v>2018</v>
      </c>
      <c r="C984" s="87" t="s">
        <v>1380</v>
      </c>
      <c r="D984" s="86" t="s">
        <v>796</v>
      </c>
      <c r="E984" s="86" t="s">
        <v>5177</v>
      </c>
      <c r="F984" s="86" t="s">
        <v>27</v>
      </c>
      <c r="G984" s="86" t="s">
        <v>20</v>
      </c>
      <c r="H984" s="239">
        <f t="shared" si="13"/>
        <v>100</v>
      </c>
      <c r="I984" s="86" t="s">
        <v>6205</v>
      </c>
    </row>
    <row r="985" spans="1:9" x14ac:dyDescent="0.3">
      <c r="A985" s="87" t="s">
        <v>2022</v>
      </c>
      <c r="B985" s="87" t="s">
        <v>2018</v>
      </c>
      <c r="C985" s="87" t="s">
        <v>1329</v>
      </c>
      <c r="D985" s="86" t="s">
        <v>796</v>
      </c>
      <c r="E985" s="86" t="s">
        <v>5177</v>
      </c>
      <c r="F985" s="86" t="s">
        <v>27</v>
      </c>
      <c r="G985" s="86" t="s">
        <v>22</v>
      </c>
      <c r="H985" s="239">
        <f t="shared" si="13"/>
        <v>100</v>
      </c>
      <c r="I985" s="86" t="s">
        <v>6205</v>
      </c>
    </row>
    <row r="986" spans="1:9" x14ac:dyDescent="0.3">
      <c r="A986" s="87" t="s">
        <v>2023</v>
      </c>
      <c r="B986" s="87" t="s">
        <v>2018</v>
      </c>
      <c r="C986" s="87" t="s">
        <v>1331</v>
      </c>
      <c r="D986" s="86" t="s">
        <v>796</v>
      </c>
      <c r="E986" s="86" t="s">
        <v>5177</v>
      </c>
      <c r="F986" s="86" t="s">
        <v>27</v>
      </c>
      <c r="G986" s="86" t="s">
        <v>22</v>
      </c>
      <c r="H986" s="239">
        <f t="shared" si="13"/>
        <v>100</v>
      </c>
      <c r="I986" s="86" t="s">
        <v>6205</v>
      </c>
    </row>
    <row r="987" spans="1:9" x14ac:dyDescent="0.3">
      <c r="A987" s="87" t="s">
        <v>2024</v>
      </c>
      <c r="B987" s="87" t="s">
        <v>2018</v>
      </c>
      <c r="C987" s="87" t="s">
        <v>1333</v>
      </c>
      <c r="D987" s="86" t="s">
        <v>796</v>
      </c>
      <c r="E987" s="86" t="s">
        <v>5177</v>
      </c>
      <c r="F987" s="86" t="s">
        <v>27</v>
      </c>
      <c r="G987" s="86" t="s">
        <v>22</v>
      </c>
      <c r="H987" s="239">
        <f t="shared" si="13"/>
        <v>100</v>
      </c>
      <c r="I987" s="86" t="s">
        <v>6205</v>
      </c>
    </row>
    <row r="988" spans="1:9" x14ac:dyDescent="0.3">
      <c r="A988" s="87" t="s">
        <v>2025</v>
      </c>
      <c r="B988" s="87" t="s">
        <v>2018</v>
      </c>
      <c r="C988" s="87" t="s">
        <v>1335</v>
      </c>
      <c r="D988" s="86" t="s">
        <v>796</v>
      </c>
      <c r="E988" s="86" t="s">
        <v>5177</v>
      </c>
      <c r="F988" s="86" t="s">
        <v>27</v>
      </c>
      <c r="G988" s="86" t="s">
        <v>18</v>
      </c>
      <c r="H988" s="239">
        <f t="shared" si="13"/>
        <v>100</v>
      </c>
      <c r="I988" s="86" t="s">
        <v>6205</v>
      </c>
    </row>
    <row r="989" spans="1:9" x14ac:dyDescent="0.3">
      <c r="A989" s="87" t="s">
        <v>2026</v>
      </c>
      <c r="B989" s="87" t="s">
        <v>2018</v>
      </c>
      <c r="C989" s="87" t="s">
        <v>1352</v>
      </c>
      <c r="D989" s="86" t="s">
        <v>796</v>
      </c>
      <c r="E989" s="86" t="s">
        <v>5177</v>
      </c>
      <c r="F989" s="86" t="s">
        <v>27</v>
      </c>
      <c r="G989" s="86" t="s">
        <v>20</v>
      </c>
      <c r="H989" s="239">
        <f t="shared" si="13"/>
        <v>100</v>
      </c>
      <c r="I989" s="86" t="s">
        <v>6205</v>
      </c>
    </row>
    <row r="990" spans="1:9" x14ac:dyDescent="0.3">
      <c r="A990" s="87" t="s">
        <v>2027</v>
      </c>
      <c r="B990" s="87" t="s">
        <v>2018</v>
      </c>
      <c r="C990" s="87" t="s">
        <v>1354</v>
      </c>
      <c r="D990" s="86" t="s">
        <v>796</v>
      </c>
      <c r="E990" s="86" t="s">
        <v>5177</v>
      </c>
      <c r="F990" s="86" t="s">
        <v>27</v>
      </c>
      <c r="G990" s="86" t="s">
        <v>22</v>
      </c>
      <c r="H990" s="239">
        <f t="shared" si="13"/>
        <v>100</v>
      </c>
      <c r="I990" s="86" t="s">
        <v>6205</v>
      </c>
    </row>
    <row r="991" spans="1:9" x14ac:dyDescent="0.3">
      <c r="A991" s="87" t="s">
        <v>2028</v>
      </c>
      <c r="B991" s="87" t="s">
        <v>2018</v>
      </c>
      <c r="C991" s="87" t="s">
        <v>1337</v>
      </c>
      <c r="D991" s="86" t="s">
        <v>796</v>
      </c>
      <c r="E991" s="86" t="s">
        <v>5177</v>
      </c>
      <c r="F991" s="86" t="s">
        <v>27</v>
      </c>
      <c r="G991" s="86" t="s">
        <v>20</v>
      </c>
      <c r="H991" s="239">
        <f t="shared" si="13"/>
        <v>100</v>
      </c>
      <c r="I991" s="86" t="s">
        <v>6205</v>
      </c>
    </row>
    <row r="992" spans="1:9" x14ac:dyDescent="0.3">
      <c r="A992" s="87" t="s">
        <v>2029</v>
      </c>
      <c r="B992" s="87" t="s">
        <v>2018</v>
      </c>
      <c r="C992" s="87" t="s">
        <v>1339</v>
      </c>
      <c r="D992" s="86" t="s">
        <v>796</v>
      </c>
      <c r="E992" s="86" t="s">
        <v>5177</v>
      </c>
      <c r="F992" s="86" t="s">
        <v>27</v>
      </c>
      <c r="G992" s="86" t="s">
        <v>18</v>
      </c>
      <c r="H992" s="239">
        <f t="shared" si="13"/>
        <v>100</v>
      </c>
      <c r="I992" s="86" t="s">
        <v>6205</v>
      </c>
    </row>
    <row r="993" spans="1:9" x14ac:dyDescent="0.3">
      <c r="A993" s="87" t="s">
        <v>2030</v>
      </c>
      <c r="B993" s="87" t="s">
        <v>2018</v>
      </c>
      <c r="C993" s="87" t="s">
        <v>1341</v>
      </c>
      <c r="D993" s="86" t="s">
        <v>796</v>
      </c>
      <c r="E993" s="86" t="s">
        <v>5177</v>
      </c>
      <c r="F993" s="86" t="s">
        <v>27</v>
      </c>
      <c r="G993" s="86" t="s">
        <v>18</v>
      </c>
      <c r="H993" s="239">
        <f t="shared" si="13"/>
        <v>100</v>
      </c>
      <c r="I993" s="86" t="s">
        <v>6205</v>
      </c>
    </row>
    <row r="994" spans="1:9" x14ac:dyDescent="0.3">
      <c r="A994" s="87" t="s">
        <v>2031</v>
      </c>
      <c r="B994" s="87" t="s">
        <v>2018</v>
      </c>
      <c r="C994" s="87" t="s">
        <v>1343</v>
      </c>
      <c r="D994" s="86" t="s">
        <v>796</v>
      </c>
      <c r="E994" s="86" t="s">
        <v>5177</v>
      </c>
      <c r="F994" s="86" t="s">
        <v>27</v>
      </c>
      <c r="G994" s="86" t="s">
        <v>22</v>
      </c>
      <c r="H994" s="239">
        <f t="shared" si="13"/>
        <v>100</v>
      </c>
      <c r="I994" s="86" t="s">
        <v>6205</v>
      </c>
    </row>
    <row r="995" spans="1:9" x14ac:dyDescent="0.3">
      <c r="A995" s="87" t="s">
        <v>2032</v>
      </c>
      <c r="B995" s="87" t="s">
        <v>2033</v>
      </c>
      <c r="C995" s="87" t="s">
        <v>1382</v>
      </c>
      <c r="D995" s="86" t="s">
        <v>796</v>
      </c>
      <c r="E995" s="86" t="s">
        <v>5178</v>
      </c>
      <c r="F995" s="86" t="s">
        <v>27</v>
      </c>
      <c r="G995" s="86" t="s">
        <v>20</v>
      </c>
      <c r="H995" s="239">
        <f t="shared" si="13"/>
        <v>100</v>
      </c>
      <c r="I995" s="86" t="s">
        <v>6205</v>
      </c>
    </row>
    <row r="996" spans="1:9" x14ac:dyDescent="0.3">
      <c r="A996" s="87" t="s">
        <v>2034</v>
      </c>
      <c r="B996" s="87" t="s">
        <v>2033</v>
      </c>
      <c r="C996" s="87" t="s">
        <v>1325</v>
      </c>
      <c r="D996" s="86" t="s">
        <v>796</v>
      </c>
      <c r="E996" s="86" t="s">
        <v>5178</v>
      </c>
      <c r="F996" s="86" t="s">
        <v>27</v>
      </c>
      <c r="G996" s="86" t="s">
        <v>20</v>
      </c>
      <c r="H996" s="239">
        <f t="shared" si="13"/>
        <v>100</v>
      </c>
      <c r="I996" s="86" t="s">
        <v>6205</v>
      </c>
    </row>
    <row r="997" spans="1:9" x14ac:dyDescent="0.3">
      <c r="A997" s="87" t="s">
        <v>2035</v>
      </c>
      <c r="B997" s="87" t="s">
        <v>2033</v>
      </c>
      <c r="C997" s="87" t="s">
        <v>1327</v>
      </c>
      <c r="D997" s="86" t="s">
        <v>796</v>
      </c>
      <c r="E997" s="86" t="s">
        <v>5178</v>
      </c>
      <c r="F997" s="86" t="s">
        <v>27</v>
      </c>
      <c r="G997" s="86" t="s">
        <v>20</v>
      </c>
      <c r="H997" s="239">
        <f t="shared" si="13"/>
        <v>100</v>
      </c>
      <c r="I997" s="86" t="s">
        <v>6205</v>
      </c>
    </row>
    <row r="998" spans="1:9" x14ac:dyDescent="0.3">
      <c r="A998" s="87" t="s">
        <v>2036</v>
      </c>
      <c r="B998" s="87" t="s">
        <v>2033</v>
      </c>
      <c r="C998" s="87" t="s">
        <v>1345</v>
      </c>
      <c r="D998" s="86" t="s">
        <v>796</v>
      </c>
      <c r="E998" s="86" t="s">
        <v>5178</v>
      </c>
      <c r="F998" s="86" t="s">
        <v>27</v>
      </c>
      <c r="G998" s="86" t="s">
        <v>22</v>
      </c>
      <c r="H998" s="239">
        <f t="shared" si="13"/>
        <v>100</v>
      </c>
      <c r="I998" s="86" t="s">
        <v>6205</v>
      </c>
    </row>
    <row r="999" spans="1:9" x14ac:dyDescent="0.3">
      <c r="A999" s="87" t="s">
        <v>2037</v>
      </c>
      <c r="B999" s="87" t="s">
        <v>2033</v>
      </c>
      <c r="C999" s="87" t="s">
        <v>1347</v>
      </c>
      <c r="D999" s="86" t="s">
        <v>796</v>
      </c>
      <c r="E999" s="86" t="s">
        <v>5178</v>
      </c>
      <c r="F999" s="86" t="s">
        <v>27</v>
      </c>
      <c r="G999" s="86"/>
      <c r="H999" s="239">
        <f t="shared" si="13"/>
        <v>100</v>
      </c>
      <c r="I999" s="86" t="s">
        <v>6205</v>
      </c>
    </row>
    <row r="1000" spans="1:9" x14ac:dyDescent="0.3">
      <c r="A1000" s="87" t="s">
        <v>2038</v>
      </c>
      <c r="B1000" s="87" t="s">
        <v>2039</v>
      </c>
      <c r="C1000" s="87" t="s">
        <v>1423</v>
      </c>
      <c r="D1000" s="86" t="s">
        <v>798</v>
      </c>
      <c r="E1000" s="86" t="s">
        <v>798</v>
      </c>
      <c r="F1000" s="86" t="s">
        <v>27</v>
      </c>
      <c r="G1000" s="86" t="s">
        <v>85</v>
      </c>
      <c r="H1000" s="239">
        <f t="shared" si="13"/>
        <v>100</v>
      </c>
      <c r="I1000" s="86" t="s">
        <v>6205</v>
      </c>
    </row>
    <row r="1001" spans="1:9" x14ac:dyDescent="0.3">
      <c r="A1001" s="87" t="s">
        <v>2040</v>
      </c>
      <c r="B1001" s="87" t="s">
        <v>2039</v>
      </c>
      <c r="C1001" s="87" t="s">
        <v>2041</v>
      </c>
      <c r="D1001" s="86" t="s">
        <v>798</v>
      </c>
      <c r="E1001" s="86" t="s">
        <v>798</v>
      </c>
      <c r="F1001" s="86" t="s">
        <v>27</v>
      </c>
      <c r="G1001" s="86" t="s">
        <v>85</v>
      </c>
      <c r="H1001" s="239">
        <f t="shared" si="13"/>
        <v>100</v>
      </c>
      <c r="I1001" s="86" t="s">
        <v>6205</v>
      </c>
    </row>
    <row r="1002" spans="1:9" x14ac:dyDescent="0.3">
      <c r="A1002" s="87" t="s">
        <v>2042</v>
      </c>
      <c r="B1002" s="87" t="s">
        <v>2039</v>
      </c>
      <c r="C1002" s="87" t="s">
        <v>2043</v>
      </c>
      <c r="D1002" s="86" t="s">
        <v>798</v>
      </c>
      <c r="E1002" s="86" t="s">
        <v>798</v>
      </c>
      <c r="F1002" s="86" t="s">
        <v>27</v>
      </c>
      <c r="G1002" s="86" t="s">
        <v>85</v>
      </c>
      <c r="H1002" s="239">
        <f t="shared" si="13"/>
        <v>100</v>
      </c>
      <c r="I1002" s="86" t="s">
        <v>6205</v>
      </c>
    </row>
    <row r="1003" spans="1:9" x14ac:dyDescent="0.3">
      <c r="A1003" s="87" t="s">
        <v>2044</v>
      </c>
      <c r="B1003" s="87" t="s">
        <v>2045</v>
      </c>
      <c r="C1003" s="87" t="s">
        <v>1994</v>
      </c>
      <c r="D1003" s="86" t="s">
        <v>155</v>
      </c>
      <c r="E1003" s="86" t="s">
        <v>800</v>
      </c>
      <c r="F1003" s="86" t="s">
        <v>27</v>
      </c>
      <c r="G1003" s="86" t="s">
        <v>22</v>
      </c>
      <c r="H1003" s="239">
        <f t="shared" si="13"/>
        <v>100</v>
      </c>
      <c r="I1003" s="86" t="s">
        <v>6205</v>
      </c>
    </row>
    <row r="1004" spans="1:9" x14ac:dyDescent="0.3">
      <c r="A1004" s="87" t="s">
        <v>2046</v>
      </c>
      <c r="B1004" s="87" t="s">
        <v>2045</v>
      </c>
      <c r="C1004" s="87" t="s">
        <v>2047</v>
      </c>
      <c r="D1004" s="86" t="s">
        <v>155</v>
      </c>
      <c r="E1004" s="86" t="s">
        <v>800</v>
      </c>
      <c r="F1004" s="86" t="s">
        <v>27</v>
      </c>
      <c r="G1004" s="86" t="s">
        <v>22</v>
      </c>
      <c r="H1004" s="239">
        <f t="shared" si="13"/>
        <v>100</v>
      </c>
      <c r="I1004" s="86" t="s">
        <v>6205</v>
      </c>
    </row>
    <row r="1005" spans="1:9" x14ac:dyDescent="0.3">
      <c r="A1005" s="87" t="s">
        <v>2048</v>
      </c>
      <c r="B1005" s="87" t="s">
        <v>2045</v>
      </c>
      <c r="C1005" s="87" t="s">
        <v>2049</v>
      </c>
      <c r="D1005" s="86" t="s">
        <v>155</v>
      </c>
      <c r="E1005" s="86" t="s">
        <v>800</v>
      </c>
      <c r="F1005" s="86" t="s">
        <v>27</v>
      </c>
      <c r="G1005" s="86" t="s">
        <v>20</v>
      </c>
      <c r="H1005" s="239">
        <f t="shared" si="13"/>
        <v>100</v>
      </c>
      <c r="I1005" s="86" t="s">
        <v>6205</v>
      </c>
    </row>
    <row r="1006" spans="1:9" x14ac:dyDescent="0.3">
      <c r="A1006" s="87" t="s">
        <v>2050</v>
      </c>
      <c r="B1006" s="87" t="s">
        <v>2045</v>
      </c>
      <c r="C1006" s="87" t="s">
        <v>2051</v>
      </c>
      <c r="D1006" s="86" t="s">
        <v>155</v>
      </c>
      <c r="E1006" s="86" t="s">
        <v>800</v>
      </c>
      <c r="F1006" s="86" t="s">
        <v>27</v>
      </c>
      <c r="G1006" s="86" t="s">
        <v>20</v>
      </c>
      <c r="H1006" s="239">
        <f t="shared" si="13"/>
        <v>100</v>
      </c>
      <c r="I1006" s="86" t="s">
        <v>6205</v>
      </c>
    </row>
    <row r="1007" spans="1:9" x14ac:dyDescent="0.3">
      <c r="A1007" s="87" t="s">
        <v>2052</v>
      </c>
      <c r="B1007" s="87" t="s">
        <v>2045</v>
      </c>
      <c r="C1007" s="87" t="s">
        <v>2053</v>
      </c>
      <c r="D1007" s="86" t="s">
        <v>155</v>
      </c>
      <c r="E1007" s="86" t="s">
        <v>800</v>
      </c>
      <c r="F1007" s="86" t="s">
        <v>27</v>
      </c>
      <c r="G1007" s="86" t="s">
        <v>20</v>
      </c>
      <c r="H1007" s="239">
        <f t="shared" si="13"/>
        <v>100</v>
      </c>
      <c r="I1007" s="86" t="s">
        <v>6205</v>
      </c>
    </row>
    <row r="1008" spans="1:9" x14ac:dyDescent="0.3">
      <c r="A1008" s="87" t="s">
        <v>2054</v>
      </c>
      <c r="B1008" s="87" t="s">
        <v>2045</v>
      </c>
      <c r="C1008" s="87" t="s">
        <v>2055</v>
      </c>
      <c r="D1008" s="86" t="s">
        <v>155</v>
      </c>
      <c r="E1008" s="86" t="s">
        <v>800</v>
      </c>
      <c r="F1008" s="86" t="s">
        <v>27</v>
      </c>
      <c r="G1008" s="86" t="s">
        <v>20</v>
      </c>
      <c r="H1008" s="239">
        <f t="shared" si="13"/>
        <v>100</v>
      </c>
      <c r="I1008" s="86" t="s">
        <v>6205</v>
      </c>
    </row>
    <row r="1009" spans="1:9" x14ac:dyDescent="0.3">
      <c r="A1009" s="87" t="s">
        <v>2056</v>
      </c>
      <c r="B1009" s="87" t="s">
        <v>2045</v>
      </c>
      <c r="C1009" s="87" t="s">
        <v>2057</v>
      </c>
      <c r="D1009" s="86" t="s">
        <v>155</v>
      </c>
      <c r="E1009" s="86" t="s">
        <v>800</v>
      </c>
      <c r="F1009" s="86" t="s">
        <v>27</v>
      </c>
      <c r="G1009" s="86" t="s">
        <v>20</v>
      </c>
      <c r="H1009" s="239">
        <f t="shared" si="13"/>
        <v>100</v>
      </c>
      <c r="I1009" s="86" t="s">
        <v>6205</v>
      </c>
    </row>
    <row r="1010" spans="1:9" x14ac:dyDescent="0.3">
      <c r="A1010" s="87" t="s">
        <v>2058</v>
      </c>
      <c r="B1010" s="87" t="s">
        <v>2045</v>
      </c>
      <c r="C1010" s="87" t="s">
        <v>2059</v>
      </c>
      <c r="D1010" s="86" t="s">
        <v>155</v>
      </c>
      <c r="E1010" s="86" t="s">
        <v>800</v>
      </c>
      <c r="F1010" s="86" t="s">
        <v>27</v>
      </c>
      <c r="G1010" s="86" t="s">
        <v>22</v>
      </c>
      <c r="H1010" s="239">
        <f t="shared" si="13"/>
        <v>100</v>
      </c>
      <c r="I1010" s="86" t="s">
        <v>6205</v>
      </c>
    </row>
    <row r="1011" spans="1:9" x14ac:dyDescent="0.3">
      <c r="A1011" s="87" t="s">
        <v>2060</v>
      </c>
      <c r="B1011" s="87" t="s">
        <v>2045</v>
      </c>
      <c r="C1011" s="87" t="s">
        <v>2061</v>
      </c>
      <c r="D1011" s="86" t="s">
        <v>155</v>
      </c>
      <c r="E1011" s="86" t="s">
        <v>800</v>
      </c>
      <c r="F1011" s="86" t="s">
        <v>27</v>
      </c>
      <c r="G1011" s="86" t="s">
        <v>22</v>
      </c>
      <c r="H1011" s="239">
        <f t="shared" si="13"/>
        <v>100</v>
      </c>
      <c r="I1011" s="86" t="s">
        <v>6205</v>
      </c>
    </row>
    <row r="1012" spans="1:9" x14ac:dyDescent="0.3">
      <c r="A1012" s="87" t="s">
        <v>2062</v>
      </c>
      <c r="B1012" s="87" t="s">
        <v>2045</v>
      </c>
      <c r="C1012" s="87" t="s">
        <v>2063</v>
      </c>
      <c r="D1012" s="86" t="s">
        <v>155</v>
      </c>
      <c r="E1012" s="86" t="s">
        <v>800</v>
      </c>
      <c r="F1012" s="86" t="s">
        <v>27</v>
      </c>
      <c r="G1012" s="86" t="s">
        <v>22</v>
      </c>
      <c r="H1012" s="239">
        <f t="shared" si="13"/>
        <v>100</v>
      </c>
      <c r="I1012" s="86" t="s">
        <v>6205</v>
      </c>
    </row>
    <row r="1013" spans="1:9" x14ac:dyDescent="0.3">
      <c r="A1013" s="87" t="s">
        <v>2064</v>
      </c>
      <c r="B1013" s="87" t="s">
        <v>2045</v>
      </c>
      <c r="C1013" s="87" t="s">
        <v>2065</v>
      </c>
      <c r="D1013" s="86" t="s">
        <v>155</v>
      </c>
      <c r="E1013" s="86" t="s">
        <v>800</v>
      </c>
      <c r="F1013" s="86" t="s">
        <v>27</v>
      </c>
      <c r="G1013" s="86" t="s">
        <v>22</v>
      </c>
      <c r="H1013" s="239">
        <f t="shared" si="13"/>
        <v>100</v>
      </c>
      <c r="I1013" s="86" t="s">
        <v>6205</v>
      </c>
    </row>
    <row r="1014" spans="1:9" x14ac:dyDescent="0.3">
      <c r="A1014" s="87" t="s">
        <v>2066</v>
      </c>
      <c r="B1014" s="87" t="s">
        <v>2045</v>
      </c>
      <c r="C1014" s="87" t="s">
        <v>2067</v>
      </c>
      <c r="D1014" s="86" t="s">
        <v>155</v>
      </c>
      <c r="E1014" s="86" t="s">
        <v>800</v>
      </c>
      <c r="F1014" s="86" t="s">
        <v>27</v>
      </c>
      <c r="G1014" s="86" t="s">
        <v>22</v>
      </c>
      <c r="H1014" s="239">
        <f t="shared" si="13"/>
        <v>100</v>
      </c>
      <c r="I1014" s="86" t="s">
        <v>6205</v>
      </c>
    </row>
    <row r="1015" spans="1:9" x14ac:dyDescent="0.3">
      <c r="A1015" s="87" t="s">
        <v>2068</v>
      </c>
      <c r="B1015" s="87" t="s">
        <v>2045</v>
      </c>
      <c r="C1015" s="87" t="s">
        <v>2069</v>
      </c>
      <c r="D1015" s="86" t="s">
        <v>155</v>
      </c>
      <c r="E1015" s="86" t="s">
        <v>800</v>
      </c>
      <c r="F1015" s="86" t="s">
        <v>27</v>
      </c>
      <c r="G1015" s="86" t="s">
        <v>20</v>
      </c>
      <c r="H1015" s="239">
        <f t="shared" si="13"/>
        <v>100</v>
      </c>
      <c r="I1015" s="86" t="s">
        <v>6205</v>
      </c>
    </row>
    <row r="1016" spans="1:9" x14ac:dyDescent="0.3">
      <c r="A1016" s="87" t="s">
        <v>2070</v>
      </c>
      <c r="B1016" s="87" t="s">
        <v>2045</v>
      </c>
      <c r="C1016" s="87" t="s">
        <v>2071</v>
      </c>
      <c r="D1016" s="86" t="s">
        <v>155</v>
      </c>
      <c r="E1016" s="86" t="s">
        <v>800</v>
      </c>
      <c r="F1016" s="86" t="s">
        <v>27</v>
      </c>
      <c r="G1016" s="86" t="s">
        <v>85</v>
      </c>
      <c r="H1016" s="239">
        <f t="shared" si="13"/>
        <v>100</v>
      </c>
      <c r="I1016" s="86" t="s">
        <v>6205</v>
      </c>
    </row>
    <row r="1017" spans="1:9" x14ac:dyDescent="0.3">
      <c r="A1017" s="87" t="s">
        <v>2072</v>
      </c>
      <c r="B1017" s="87" t="s">
        <v>2045</v>
      </c>
      <c r="C1017" s="87" t="s">
        <v>2073</v>
      </c>
      <c r="D1017" s="86" t="s">
        <v>155</v>
      </c>
      <c r="E1017" s="86" t="s">
        <v>800</v>
      </c>
      <c r="F1017" s="86" t="s">
        <v>27</v>
      </c>
      <c r="G1017" s="86" t="s">
        <v>85</v>
      </c>
      <c r="H1017" s="239">
        <f t="shared" si="13"/>
        <v>100</v>
      </c>
      <c r="I1017" s="86" t="s">
        <v>6205</v>
      </c>
    </row>
    <row r="1018" spans="1:9" x14ac:dyDescent="0.3">
      <c r="A1018" s="87" t="s">
        <v>2074</v>
      </c>
      <c r="B1018" s="87" t="s">
        <v>2045</v>
      </c>
      <c r="C1018" s="87" t="s">
        <v>2075</v>
      </c>
      <c r="D1018" s="86" t="s">
        <v>155</v>
      </c>
      <c r="E1018" s="86" t="s">
        <v>800</v>
      </c>
      <c r="F1018" s="86" t="s">
        <v>27</v>
      </c>
      <c r="G1018" s="86" t="s">
        <v>85</v>
      </c>
      <c r="H1018" s="239">
        <f t="shared" si="13"/>
        <v>100</v>
      </c>
      <c r="I1018" s="86" t="s">
        <v>6205</v>
      </c>
    </row>
    <row r="1019" spans="1:9" x14ac:dyDescent="0.3">
      <c r="A1019" s="87" t="s">
        <v>2076</v>
      </c>
      <c r="B1019" s="87" t="s">
        <v>2045</v>
      </c>
      <c r="C1019" s="87" t="s">
        <v>2077</v>
      </c>
      <c r="D1019" s="86" t="s">
        <v>155</v>
      </c>
      <c r="E1019" s="86" t="s">
        <v>800</v>
      </c>
      <c r="F1019" s="86" t="s">
        <v>27</v>
      </c>
      <c r="G1019" s="86" t="s">
        <v>22</v>
      </c>
      <c r="H1019" s="239">
        <f t="shared" si="13"/>
        <v>100</v>
      </c>
      <c r="I1019" s="86" t="s">
        <v>6205</v>
      </c>
    </row>
    <row r="1020" spans="1:9" x14ac:dyDescent="0.3">
      <c r="A1020" s="87" t="s">
        <v>2078</v>
      </c>
      <c r="B1020" s="87" t="s">
        <v>2045</v>
      </c>
      <c r="C1020" s="87" t="s">
        <v>2079</v>
      </c>
      <c r="D1020" s="86" t="s">
        <v>155</v>
      </c>
      <c r="E1020" s="86" t="s">
        <v>800</v>
      </c>
      <c r="F1020" s="86" t="s">
        <v>27</v>
      </c>
      <c r="G1020" s="86" t="s">
        <v>22</v>
      </c>
      <c r="H1020" s="239">
        <f t="shared" si="13"/>
        <v>100</v>
      </c>
      <c r="I1020" s="86" t="s">
        <v>6205</v>
      </c>
    </row>
    <row r="1021" spans="1:9" x14ac:dyDescent="0.3">
      <c r="A1021" s="87" t="s">
        <v>2080</v>
      </c>
      <c r="B1021" s="87" t="s">
        <v>2045</v>
      </c>
      <c r="C1021" s="87" t="s">
        <v>2081</v>
      </c>
      <c r="D1021" s="86" t="s">
        <v>155</v>
      </c>
      <c r="E1021" s="86" t="s">
        <v>800</v>
      </c>
      <c r="F1021" s="86" t="s">
        <v>27</v>
      </c>
      <c r="G1021" s="86" t="s">
        <v>22</v>
      </c>
      <c r="H1021" s="239">
        <f t="shared" si="13"/>
        <v>100</v>
      </c>
      <c r="I1021" s="86" t="s">
        <v>6205</v>
      </c>
    </row>
    <row r="1022" spans="1:9" x14ac:dyDescent="0.3">
      <c r="A1022" s="87" t="s">
        <v>4910</v>
      </c>
      <c r="B1022" s="87" t="s">
        <v>2045</v>
      </c>
      <c r="C1022" s="87" t="s">
        <v>4911</v>
      </c>
      <c r="D1022" s="86" t="s">
        <v>155</v>
      </c>
      <c r="E1022" s="86" t="s">
        <v>800</v>
      </c>
      <c r="F1022" s="86" t="s">
        <v>29</v>
      </c>
      <c r="G1022" s="86" t="s">
        <v>18</v>
      </c>
      <c r="H1022" s="239">
        <f t="shared" si="13"/>
        <v>0</v>
      </c>
      <c r="I1022" s="86" t="s">
        <v>6205</v>
      </c>
    </row>
    <row r="1023" spans="1:9" x14ac:dyDescent="0.3">
      <c r="A1023" s="87" t="s">
        <v>2082</v>
      </c>
      <c r="B1023" s="87" t="s">
        <v>2045</v>
      </c>
      <c r="C1023" s="87" t="s">
        <v>2083</v>
      </c>
      <c r="D1023" s="86" t="s">
        <v>155</v>
      </c>
      <c r="E1023" s="86" t="s">
        <v>800</v>
      </c>
      <c r="F1023" s="86" t="s">
        <v>27</v>
      </c>
      <c r="G1023" s="86"/>
      <c r="H1023" s="239">
        <f t="shared" si="13"/>
        <v>100</v>
      </c>
      <c r="I1023" s="86" t="s">
        <v>6205</v>
      </c>
    </row>
    <row r="1024" spans="1:9" x14ac:dyDescent="0.3">
      <c r="A1024" s="87" t="s">
        <v>2084</v>
      </c>
      <c r="B1024" s="87" t="s">
        <v>2045</v>
      </c>
      <c r="C1024" s="87" t="s">
        <v>2085</v>
      </c>
      <c r="D1024" s="86" t="s">
        <v>155</v>
      </c>
      <c r="E1024" s="86" t="s">
        <v>800</v>
      </c>
      <c r="F1024" s="86" t="s">
        <v>27</v>
      </c>
      <c r="G1024" s="86" t="s">
        <v>22</v>
      </c>
      <c r="H1024" s="239">
        <f t="shared" ref="H1024:H1087" si="14">IF($A1024="","",IF($F1024=INDEX(Cat_ZAP,1),INDEX(Pts_ZAP,1),IF($G1024="","",_xlfn.XLOOKUP($G1024,Cat_Marg,Pts_Marg,""))))</f>
        <v>100</v>
      </c>
      <c r="I1024" s="86" t="s">
        <v>6205</v>
      </c>
    </row>
    <row r="1025" spans="1:9" x14ac:dyDescent="0.3">
      <c r="A1025" s="87" t="s">
        <v>2086</v>
      </c>
      <c r="B1025" s="87" t="s">
        <v>2045</v>
      </c>
      <c r="C1025" s="87" t="s">
        <v>2087</v>
      </c>
      <c r="D1025" s="86" t="s">
        <v>155</v>
      </c>
      <c r="E1025" s="86" t="s">
        <v>800</v>
      </c>
      <c r="F1025" s="86" t="s">
        <v>27</v>
      </c>
      <c r="G1025" s="86" t="s">
        <v>18</v>
      </c>
      <c r="H1025" s="239">
        <f t="shared" si="14"/>
        <v>100</v>
      </c>
      <c r="I1025" s="86" t="s">
        <v>6205</v>
      </c>
    </row>
    <row r="1026" spans="1:9" x14ac:dyDescent="0.3">
      <c r="A1026" s="87" t="s">
        <v>2088</v>
      </c>
      <c r="B1026" s="87" t="s">
        <v>2089</v>
      </c>
      <c r="C1026" s="87" t="s">
        <v>1390</v>
      </c>
      <c r="D1026" s="86" t="s">
        <v>155</v>
      </c>
      <c r="E1026" s="86" t="s">
        <v>5179</v>
      </c>
      <c r="F1026" s="86" t="s">
        <v>27</v>
      </c>
      <c r="G1026" s="86" t="s">
        <v>22</v>
      </c>
      <c r="H1026" s="239">
        <f t="shared" si="14"/>
        <v>100</v>
      </c>
      <c r="I1026" s="86" t="s">
        <v>6205</v>
      </c>
    </row>
    <row r="1027" spans="1:9" x14ac:dyDescent="0.3">
      <c r="A1027" s="87" t="s">
        <v>2090</v>
      </c>
      <c r="B1027" s="87" t="s">
        <v>2089</v>
      </c>
      <c r="C1027" s="87" t="s">
        <v>1997</v>
      </c>
      <c r="D1027" s="86" t="s">
        <v>155</v>
      </c>
      <c r="E1027" s="86" t="s">
        <v>5179</v>
      </c>
      <c r="F1027" s="86" t="s">
        <v>27</v>
      </c>
      <c r="G1027" s="86" t="s">
        <v>85</v>
      </c>
      <c r="H1027" s="239">
        <f t="shared" si="14"/>
        <v>100</v>
      </c>
      <c r="I1027" s="86" t="s">
        <v>6205</v>
      </c>
    </row>
    <row r="1028" spans="1:9" x14ac:dyDescent="0.3">
      <c r="A1028" s="87" t="s">
        <v>2091</v>
      </c>
      <c r="B1028" s="87" t="s">
        <v>2092</v>
      </c>
      <c r="C1028" s="87" t="s">
        <v>2093</v>
      </c>
      <c r="D1028" s="86" t="s">
        <v>155</v>
      </c>
      <c r="E1028" s="86" t="s">
        <v>5180</v>
      </c>
      <c r="F1028" s="86" t="s">
        <v>27</v>
      </c>
      <c r="G1028" s="86" t="s">
        <v>22</v>
      </c>
      <c r="H1028" s="239">
        <f t="shared" si="14"/>
        <v>100</v>
      </c>
      <c r="I1028" s="86" t="s">
        <v>6205</v>
      </c>
    </row>
    <row r="1029" spans="1:9" x14ac:dyDescent="0.3">
      <c r="A1029" s="87" t="s">
        <v>2094</v>
      </c>
      <c r="B1029" s="87" t="s">
        <v>2092</v>
      </c>
      <c r="C1029" s="87" t="s">
        <v>2095</v>
      </c>
      <c r="D1029" s="86" t="s">
        <v>155</v>
      </c>
      <c r="E1029" s="86" t="s">
        <v>5180</v>
      </c>
      <c r="F1029" s="86" t="s">
        <v>27</v>
      </c>
      <c r="G1029" s="86" t="s">
        <v>22</v>
      </c>
      <c r="H1029" s="239">
        <f t="shared" si="14"/>
        <v>100</v>
      </c>
      <c r="I1029" s="86" t="s">
        <v>6205</v>
      </c>
    </row>
    <row r="1030" spans="1:9" x14ac:dyDescent="0.3">
      <c r="A1030" s="87" t="s">
        <v>2096</v>
      </c>
      <c r="B1030" s="87" t="s">
        <v>2092</v>
      </c>
      <c r="C1030" s="87" t="s">
        <v>2097</v>
      </c>
      <c r="D1030" s="86" t="s">
        <v>155</v>
      </c>
      <c r="E1030" s="86" t="s">
        <v>5180</v>
      </c>
      <c r="F1030" s="86" t="s">
        <v>27</v>
      </c>
      <c r="G1030" s="86" t="s">
        <v>22</v>
      </c>
      <c r="H1030" s="239">
        <f t="shared" si="14"/>
        <v>100</v>
      </c>
      <c r="I1030" s="86" t="s">
        <v>6205</v>
      </c>
    </row>
    <row r="1031" spans="1:9" x14ac:dyDescent="0.3">
      <c r="A1031" s="87" t="s">
        <v>2098</v>
      </c>
      <c r="B1031" s="87" t="s">
        <v>2092</v>
      </c>
      <c r="C1031" s="87" t="s">
        <v>2099</v>
      </c>
      <c r="D1031" s="86" t="s">
        <v>155</v>
      </c>
      <c r="E1031" s="86" t="s">
        <v>5180</v>
      </c>
      <c r="F1031" s="86" t="s">
        <v>27</v>
      </c>
      <c r="G1031" s="86" t="s">
        <v>85</v>
      </c>
      <c r="H1031" s="239">
        <f t="shared" si="14"/>
        <v>100</v>
      </c>
      <c r="I1031" s="86" t="s">
        <v>6205</v>
      </c>
    </row>
    <row r="1032" spans="1:9" x14ac:dyDescent="0.3">
      <c r="A1032" s="87" t="s">
        <v>2100</v>
      </c>
      <c r="B1032" s="87" t="s">
        <v>2101</v>
      </c>
      <c r="C1032" s="87" t="s">
        <v>1408</v>
      </c>
      <c r="D1032" s="86" t="s">
        <v>802</v>
      </c>
      <c r="E1032" s="86" t="s">
        <v>802</v>
      </c>
      <c r="F1032" s="86" t="s">
        <v>27</v>
      </c>
      <c r="G1032" s="86" t="s">
        <v>85</v>
      </c>
      <c r="H1032" s="239">
        <f t="shared" si="14"/>
        <v>100</v>
      </c>
      <c r="I1032" s="86" t="s">
        <v>6205</v>
      </c>
    </row>
    <row r="1033" spans="1:9" x14ac:dyDescent="0.3">
      <c r="A1033" s="87" t="s">
        <v>2102</v>
      </c>
      <c r="B1033" s="87" t="s">
        <v>2101</v>
      </c>
      <c r="C1033" s="87" t="s">
        <v>2103</v>
      </c>
      <c r="D1033" s="86" t="s">
        <v>802</v>
      </c>
      <c r="E1033" s="86" t="s">
        <v>802</v>
      </c>
      <c r="F1033" s="86" t="s">
        <v>27</v>
      </c>
      <c r="G1033" s="86" t="s">
        <v>85</v>
      </c>
      <c r="H1033" s="239">
        <f t="shared" si="14"/>
        <v>100</v>
      </c>
      <c r="I1033" s="86" t="s">
        <v>6205</v>
      </c>
    </row>
    <row r="1034" spans="1:9" x14ac:dyDescent="0.3">
      <c r="A1034" s="87" t="s">
        <v>2104</v>
      </c>
      <c r="B1034" s="87" t="s">
        <v>2101</v>
      </c>
      <c r="C1034" s="87" t="s">
        <v>2105</v>
      </c>
      <c r="D1034" s="86" t="s">
        <v>802</v>
      </c>
      <c r="E1034" s="86" t="s">
        <v>802</v>
      </c>
      <c r="F1034" s="86" t="s">
        <v>27</v>
      </c>
      <c r="G1034" s="86" t="s">
        <v>85</v>
      </c>
      <c r="H1034" s="239">
        <f t="shared" si="14"/>
        <v>100</v>
      </c>
      <c r="I1034" s="86" t="s">
        <v>6205</v>
      </c>
    </row>
    <row r="1035" spans="1:9" x14ac:dyDescent="0.3">
      <c r="A1035" s="87" t="s">
        <v>2106</v>
      </c>
      <c r="B1035" s="87" t="s">
        <v>2101</v>
      </c>
      <c r="C1035" s="87" t="s">
        <v>2107</v>
      </c>
      <c r="D1035" s="86" t="s">
        <v>802</v>
      </c>
      <c r="E1035" s="86" t="s">
        <v>802</v>
      </c>
      <c r="F1035" s="86" t="s">
        <v>27</v>
      </c>
      <c r="G1035" s="86" t="s">
        <v>22</v>
      </c>
      <c r="H1035" s="239">
        <f t="shared" si="14"/>
        <v>100</v>
      </c>
      <c r="I1035" s="86" t="s">
        <v>6205</v>
      </c>
    </row>
    <row r="1036" spans="1:9" x14ac:dyDescent="0.3">
      <c r="A1036" s="87" t="s">
        <v>2108</v>
      </c>
      <c r="B1036" s="87" t="s">
        <v>2101</v>
      </c>
      <c r="C1036" s="87" t="s">
        <v>2109</v>
      </c>
      <c r="D1036" s="86" t="s">
        <v>802</v>
      </c>
      <c r="E1036" s="86" t="s">
        <v>802</v>
      </c>
      <c r="F1036" s="86" t="s">
        <v>27</v>
      </c>
      <c r="G1036" s="86" t="s">
        <v>22</v>
      </c>
      <c r="H1036" s="239">
        <f t="shared" si="14"/>
        <v>100</v>
      </c>
      <c r="I1036" s="86" t="s">
        <v>6205</v>
      </c>
    </row>
    <row r="1037" spans="1:9" x14ac:dyDescent="0.3">
      <c r="A1037" s="87" t="s">
        <v>2110</v>
      </c>
      <c r="B1037" s="87" t="s">
        <v>2101</v>
      </c>
      <c r="C1037" s="87" t="s">
        <v>2111</v>
      </c>
      <c r="D1037" s="86" t="s">
        <v>802</v>
      </c>
      <c r="E1037" s="86" t="s">
        <v>802</v>
      </c>
      <c r="F1037" s="86" t="s">
        <v>27</v>
      </c>
      <c r="G1037" s="86"/>
      <c r="H1037" s="239">
        <f t="shared" si="14"/>
        <v>100</v>
      </c>
      <c r="I1037" s="86" t="s">
        <v>6205</v>
      </c>
    </row>
    <row r="1038" spans="1:9" x14ac:dyDescent="0.3">
      <c r="A1038" s="87" t="s">
        <v>2112</v>
      </c>
      <c r="B1038" s="87" t="s">
        <v>2113</v>
      </c>
      <c r="C1038" s="87" t="s">
        <v>2114</v>
      </c>
      <c r="D1038" s="86" t="s">
        <v>802</v>
      </c>
      <c r="E1038" s="86" t="s">
        <v>5181</v>
      </c>
      <c r="F1038" s="86" t="s">
        <v>27</v>
      </c>
      <c r="G1038" s="86" t="s">
        <v>85</v>
      </c>
      <c r="H1038" s="239">
        <f t="shared" si="14"/>
        <v>100</v>
      </c>
      <c r="I1038" s="86" t="s">
        <v>6205</v>
      </c>
    </row>
    <row r="1039" spans="1:9" x14ac:dyDescent="0.3">
      <c r="A1039" s="87" t="s">
        <v>2115</v>
      </c>
      <c r="B1039" s="87" t="s">
        <v>2113</v>
      </c>
      <c r="C1039" s="87" t="s">
        <v>2116</v>
      </c>
      <c r="D1039" s="86" t="s">
        <v>802</v>
      </c>
      <c r="E1039" s="86" t="s">
        <v>5181</v>
      </c>
      <c r="F1039" s="86" t="s">
        <v>27</v>
      </c>
      <c r="G1039" s="86" t="s">
        <v>85</v>
      </c>
      <c r="H1039" s="239">
        <f t="shared" si="14"/>
        <v>100</v>
      </c>
      <c r="I1039" s="86" t="s">
        <v>6205</v>
      </c>
    </row>
    <row r="1040" spans="1:9" x14ac:dyDescent="0.3">
      <c r="A1040" s="87" t="s">
        <v>2117</v>
      </c>
      <c r="B1040" s="87" t="s">
        <v>2118</v>
      </c>
      <c r="C1040" s="87" t="s">
        <v>2119</v>
      </c>
      <c r="D1040" s="86" t="s">
        <v>802</v>
      </c>
      <c r="E1040" s="86" t="s">
        <v>5182</v>
      </c>
      <c r="F1040" s="86" t="s">
        <v>27</v>
      </c>
      <c r="G1040" s="86" t="s">
        <v>85</v>
      </c>
      <c r="H1040" s="239">
        <f t="shared" si="14"/>
        <v>100</v>
      </c>
      <c r="I1040" s="86" t="s">
        <v>6205</v>
      </c>
    </row>
    <row r="1041" spans="1:9" x14ac:dyDescent="0.3">
      <c r="A1041" s="87" t="s">
        <v>2120</v>
      </c>
      <c r="B1041" s="87" t="s">
        <v>2118</v>
      </c>
      <c r="C1041" s="87" t="s">
        <v>2121</v>
      </c>
      <c r="D1041" s="86" t="s">
        <v>802</v>
      </c>
      <c r="E1041" s="86" t="s">
        <v>5182</v>
      </c>
      <c r="F1041" s="86" t="s">
        <v>27</v>
      </c>
      <c r="G1041" s="86"/>
      <c r="H1041" s="239">
        <f t="shared" si="14"/>
        <v>100</v>
      </c>
      <c r="I1041" s="86" t="s">
        <v>6205</v>
      </c>
    </row>
    <row r="1042" spans="1:9" x14ac:dyDescent="0.3">
      <c r="A1042" s="87" t="s">
        <v>2122</v>
      </c>
      <c r="B1042" s="87" t="s">
        <v>2123</v>
      </c>
      <c r="C1042" s="87" t="s">
        <v>2124</v>
      </c>
      <c r="D1042" s="86" t="s">
        <v>802</v>
      </c>
      <c r="E1042" s="86" t="s">
        <v>5183</v>
      </c>
      <c r="F1042" s="86" t="s">
        <v>27</v>
      </c>
      <c r="G1042" s="86" t="s">
        <v>85</v>
      </c>
      <c r="H1042" s="239">
        <f t="shared" si="14"/>
        <v>100</v>
      </c>
      <c r="I1042" s="86" t="s">
        <v>6205</v>
      </c>
    </row>
    <row r="1043" spans="1:9" x14ac:dyDescent="0.3">
      <c r="A1043" s="87" t="s">
        <v>2125</v>
      </c>
      <c r="B1043" s="87" t="s">
        <v>2123</v>
      </c>
      <c r="C1043" s="87" t="s">
        <v>2126</v>
      </c>
      <c r="D1043" s="86" t="s">
        <v>802</v>
      </c>
      <c r="E1043" s="86" t="s">
        <v>5183</v>
      </c>
      <c r="F1043" s="86" t="s">
        <v>27</v>
      </c>
      <c r="G1043" s="86"/>
      <c r="H1043" s="239">
        <f t="shared" si="14"/>
        <v>100</v>
      </c>
      <c r="I1043" s="86" t="s">
        <v>6205</v>
      </c>
    </row>
    <row r="1044" spans="1:9" x14ac:dyDescent="0.3">
      <c r="A1044" s="87" t="s">
        <v>2127</v>
      </c>
      <c r="B1044" s="87" t="s">
        <v>2128</v>
      </c>
      <c r="C1044" s="87" t="s">
        <v>1448</v>
      </c>
      <c r="D1044" s="86" t="s">
        <v>804</v>
      </c>
      <c r="E1044" s="86" t="s">
        <v>804</v>
      </c>
      <c r="F1044" s="86" t="s">
        <v>27</v>
      </c>
      <c r="G1044" s="86" t="s">
        <v>85</v>
      </c>
      <c r="H1044" s="239">
        <f t="shared" si="14"/>
        <v>100</v>
      </c>
      <c r="I1044" s="86" t="s">
        <v>6205</v>
      </c>
    </row>
    <row r="1045" spans="1:9" x14ac:dyDescent="0.3">
      <c r="A1045" s="87" t="s">
        <v>2129</v>
      </c>
      <c r="B1045" s="87" t="s">
        <v>2128</v>
      </c>
      <c r="C1045" s="87" t="s">
        <v>1450</v>
      </c>
      <c r="D1045" s="86" t="s">
        <v>804</v>
      </c>
      <c r="E1045" s="86" t="s">
        <v>804</v>
      </c>
      <c r="F1045" s="86" t="s">
        <v>27</v>
      </c>
      <c r="G1045" s="86" t="s">
        <v>85</v>
      </c>
      <c r="H1045" s="239">
        <f t="shared" si="14"/>
        <v>100</v>
      </c>
      <c r="I1045" s="86" t="s">
        <v>6205</v>
      </c>
    </row>
    <row r="1046" spans="1:9" x14ac:dyDescent="0.3">
      <c r="A1046" s="87" t="s">
        <v>2130</v>
      </c>
      <c r="B1046" s="87" t="s">
        <v>2128</v>
      </c>
      <c r="C1046" s="87" t="s">
        <v>1732</v>
      </c>
      <c r="D1046" s="86" t="s">
        <v>804</v>
      </c>
      <c r="E1046" s="86" t="s">
        <v>804</v>
      </c>
      <c r="F1046" s="86" t="s">
        <v>27</v>
      </c>
      <c r="G1046" s="86" t="s">
        <v>22</v>
      </c>
      <c r="H1046" s="239">
        <f t="shared" si="14"/>
        <v>100</v>
      </c>
      <c r="I1046" s="86" t="s">
        <v>6205</v>
      </c>
    </row>
    <row r="1047" spans="1:9" x14ac:dyDescent="0.3">
      <c r="A1047" s="87" t="s">
        <v>2131</v>
      </c>
      <c r="B1047" s="87" t="s">
        <v>2128</v>
      </c>
      <c r="C1047" s="87" t="s">
        <v>1452</v>
      </c>
      <c r="D1047" s="86" t="s">
        <v>804</v>
      </c>
      <c r="E1047" s="86" t="s">
        <v>804</v>
      </c>
      <c r="F1047" s="86" t="s">
        <v>27</v>
      </c>
      <c r="G1047" s="86" t="s">
        <v>85</v>
      </c>
      <c r="H1047" s="239">
        <f t="shared" si="14"/>
        <v>100</v>
      </c>
      <c r="I1047" s="86" t="s">
        <v>6205</v>
      </c>
    </row>
    <row r="1048" spans="1:9" x14ac:dyDescent="0.3">
      <c r="A1048" s="87" t="s">
        <v>2132</v>
      </c>
      <c r="B1048" s="87" t="s">
        <v>2133</v>
      </c>
      <c r="C1048" s="87" t="s">
        <v>1459</v>
      </c>
      <c r="D1048" s="86" t="s">
        <v>806</v>
      </c>
      <c r="E1048" s="86" t="s">
        <v>806</v>
      </c>
      <c r="F1048" s="86" t="s">
        <v>27</v>
      </c>
      <c r="G1048" s="86" t="s">
        <v>85</v>
      </c>
      <c r="H1048" s="239">
        <f t="shared" si="14"/>
        <v>100</v>
      </c>
      <c r="I1048" s="86" t="s">
        <v>6205</v>
      </c>
    </row>
    <row r="1049" spans="1:9" x14ac:dyDescent="0.3">
      <c r="A1049" s="87" t="s">
        <v>2134</v>
      </c>
      <c r="B1049" s="87" t="s">
        <v>2135</v>
      </c>
      <c r="C1049" s="87" t="s">
        <v>1660</v>
      </c>
      <c r="D1049" s="86" t="s">
        <v>808</v>
      </c>
      <c r="E1049" s="86" t="s">
        <v>808</v>
      </c>
      <c r="F1049" s="86" t="s">
        <v>27</v>
      </c>
      <c r="G1049" s="86" t="s">
        <v>22</v>
      </c>
      <c r="H1049" s="239">
        <f t="shared" si="14"/>
        <v>100</v>
      </c>
      <c r="I1049" s="86" t="s">
        <v>6205</v>
      </c>
    </row>
    <row r="1050" spans="1:9" x14ac:dyDescent="0.3">
      <c r="A1050" s="87" t="s">
        <v>2136</v>
      </c>
      <c r="B1050" s="87" t="s">
        <v>2135</v>
      </c>
      <c r="C1050" s="87" t="s">
        <v>1662</v>
      </c>
      <c r="D1050" s="86" t="s">
        <v>808</v>
      </c>
      <c r="E1050" s="86" t="s">
        <v>808</v>
      </c>
      <c r="F1050" s="86" t="s">
        <v>27</v>
      </c>
      <c r="G1050" s="86" t="s">
        <v>22</v>
      </c>
      <c r="H1050" s="239">
        <f t="shared" si="14"/>
        <v>100</v>
      </c>
      <c r="I1050" s="86" t="s">
        <v>6205</v>
      </c>
    </row>
    <row r="1051" spans="1:9" x14ac:dyDescent="0.3">
      <c r="A1051" s="87" t="s">
        <v>2137</v>
      </c>
      <c r="B1051" s="87" t="s">
        <v>2138</v>
      </c>
      <c r="C1051" s="87" t="s">
        <v>1538</v>
      </c>
      <c r="D1051" s="86" t="s">
        <v>810</v>
      </c>
      <c r="E1051" s="86" t="s">
        <v>811</v>
      </c>
      <c r="F1051" s="86" t="s">
        <v>27</v>
      </c>
      <c r="G1051" s="86" t="s">
        <v>22</v>
      </c>
      <c r="H1051" s="239">
        <f t="shared" si="14"/>
        <v>100</v>
      </c>
      <c r="I1051" s="86" t="s">
        <v>6205</v>
      </c>
    </row>
    <row r="1052" spans="1:9" x14ac:dyDescent="0.3">
      <c r="A1052" s="87" t="s">
        <v>2139</v>
      </c>
      <c r="B1052" s="87" t="s">
        <v>2138</v>
      </c>
      <c r="C1052" s="87" t="s">
        <v>1842</v>
      </c>
      <c r="D1052" s="86" t="s">
        <v>810</v>
      </c>
      <c r="E1052" s="86" t="s">
        <v>811</v>
      </c>
      <c r="F1052" s="86" t="s">
        <v>27</v>
      </c>
      <c r="G1052" s="86" t="s">
        <v>22</v>
      </c>
      <c r="H1052" s="239">
        <f t="shared" si="14"/>
        <v>100</v>
      </c>
      <c r="I1052" s="86" t="s">
        <v>6205</v>
      </c>
    </row>
    <row r="1053" spans="1:9" x14ac:dyDescent="0.3">
      <c r="A1053" s="87" t="s">
        <v>2140</v>
      </c>
      <c r="B1053" s="87" t="s">
        <v>2138</v>
      </c>
      <c r="C1053" s="87" t="s">
        <v>1898</v>
      </c>
      <c r="D1053" s="86" t="s">
        <v>810</v>
      </c>
      <c r="E1053" s="86" t="s">
        <v>811</v>
      </c>
      <c r="F1053" s="86" t="s">
        <v>27</v>
      </c>
      <c r="G1053" s="86" t="s">
        <v>22</v>
      </c>
      <c r="H1053" s="239">
        <f t="shared" si="14"/>
        <v>100</v>
      </c>
      <c r="I1053" s="86" t="s">
        <v>6205</v>
      </c>
    </row>
    <row r="1054" spans="1:9" x14ac:dyDescent="0.3">
      <c r="A1054" s="87" t="s">
        <v>2141</v>
      </c>
      <c r="B1054" s="87" t="s">
        <v>2138</v>
      </c>
      <c r="C1054" s="87" t="s">
        <v>2142</v>
      </c>
      <c r="D1054" s="86" t="s">
        <v>810</v>
      </c>
      <c r="E1054" s="86" t="s">
        <v>811</v>
      </c>
      <c r="F1054" s="86" t="s">
        <v>27</v>
      </c>
      <c r="G1054" s="86"/>
      <c r="H1054" s="239">
        <f t="shared" si="14"/>
        <v>100</v>
      </c>
      <c r="I1054" s="86" t="s">
        <v>6205</v>
      </c>
    </row>
    <row r="1055" spans="1:9" x14ac:dyDescent="0.3">
      <c r="A1055" s="87" t="s">
        <v>2143</v>
      </c>
      <c r="B1055" s="87" t="s">
        <v>2138</v>
      </c>
      <c r="C1055" s="87" t="s">
        <v>2144</v>
      </c>
      <c r="D1055" s="86" t="s">
        <v>810</v>
      </c>
      <c r="E1055" s="86" t="s">
        <v>811</v>
      </c>
      <c r="F1055" s="86" t="s">
        <v>27</v>
      </c>
      <c r="G1055" s="86" t="s">
        <v>85</v>
      </c>
      <c r="H1055" s="239">
        <f t="shared" si="14"/>
        <v>100</v>
      </c>
      <c r="I1055" s="86" t="s">
        <v>6205</v>
      </c>
    </row>
    <row r="1056" spans="1:9" x14ac:dyDescent="0.3">
      <c r="A1056" s="87" t="s">
        <v>2145</v>
      </c>
      <c r="B1056" s="87" t="s">
        <v>2146</v>
      </c>
      <c r="C1056" s="87" t="s">
        <v>2147</v>
      </c>
      <c r="D1056" s="86" t="s">
        <v>810</v>
      </c>
      <c r="E1056" s="86" t="s">
        <v>5184</v>
      </c>
      <c r="F1056" s="86" t="s">
        <v>27</v>
      </c>
      <c r="G1056" s="86" t="s">
        <v>85</v>
      </c>
      <c r="H1056" s="239">
        <f t="shared" si="14"/>
        <v>100</v>
      </c>
      <c r="I1056" s="86" t="s">
        <v>6205</v>
      </c>
    </row>
    <row r="1057" spans="1:9" x14ac:dyDescent="0.3">
      <c r="A1057" s="87" t="s">
        <v>2148</v>
      </c>
      <c r="B1057" s="87" t="s">
        <v>2146</v>
      </c>
      <c r="C1057" s="87" t="s">
        <v>2149</v>
      </c>
      <c r="D1057" s="86" t="s">
        <v>810</v>
      </c>
      <c r="E1057" s="86" t="s">
        <v>5184</v>
      </c>
      <c r="F1057" s="86" t="s">
        <v>27</v>
      </c>
      <c r="G1057" s="86" t="s">
        <v>85</v>
      </c>
      <c r="H1057" s="239">
        <f t="shared" si="14"/>
        <v>100</v>
      </c>
      <c r="I1057" s="86" t="s">
        <v>6205</v>
      </c>
    </row>
    <row r="1058" spans="1:9" x14ac:dyDescent="0.3">
      <c r="A1058" s="87" t="s">
        <v>2150</v>
      </c>
      <c r="B1058" s="87" t="s">
        <v>2146</v>
      </c>
      <c r="C1058" s="87" t="s">
        <v>2151</v>
      </c>
      <c r="D1058" s="86" t="s">
        <v>810</v>
      </c>
      <c r="E1058" s="86" t="s">
        <v>5184</v>
      </c>
      <c r="F1058" s="86" t="s">
        <v>27</v>
      </c>
      <c r="G1058" s="86"/>
      <c r="H1058" s="239">
        <f t="shared" si="14"/>
        <v>100</v>
      </c>
      <c r="I1058" s="86" t="s">
        <v>6205</v>
      </c>
    </row>
    <row r="1059" spans="1:9" x14ac:dyDescent="0.3">
      <c r="A1059" s="87" t="s">
        <v>2152</v>
      </c>
      <c r="B1059" s="87" t="s">
        <v>2146</v>
      </c>
      <c r="C1059" s="87" t="s">
        <v>2153</v>
      </c>
      <c r="D1059" s="86" t="s">
        <v>810</v>
      </c>
      <c r="E1059" s="86" t="s">
        <v>5184</v>
      </c>
      <c r="F1059" s="86" t="s">
        <v>27</v>
      </c>
      <c r="G1059" s="86"/>
      <c r="H1059" s="239">
        <f t="shared" si="14"/>
        <v>100</v>
      </c>
      <c r="I1059" s="86" t="s">
        <v>6205</v>
      </c>
    </row>
    <row r="1060" spans="1:9" x14ac:dyDescent="0.3">
      <c r="A1060" s="87" t="s">
        <v>2154</v>
      </c>
      <c r="B1060" s="87" t="s">
        <v>2155</v>
      </c>
      <c r="C1060" s="87" t="s">
        <v>1545</v>
      </c>
      <c r="D1060" s="86" t="s">
        <v>813</v>
      </c>
      <c r="E1060" s="86" t="s">
        <v>813</v>
      </c>
      <c r="F1060" s="86" t="s">
        <v>27</v>
      </c>
      <c r="G1060" s="86" t="s">
        <v>85</v>
      </c>
      <c r="H1060" s="239">
        <f t="shared" si="14"/>
        <v>100</v>
      </c>
      <c r="I1060" s="86" t="s">
        <v>6205</v>
      </c>
    </row>
    <row r="1061" spans="1:9" x14ac:dyDescent="0.3">
      <c r="A1061" s="87" t="s">
        <v>2156</v>
      </c>
      <c r="B1061" s="87" t="s">
        <v>2155</v>
      </c>
      <c r="C1061" s="87" t="s">
        <v>1547</v>
      </c>
      <c r="D1061" s="86" t="s">
        <v>813</v>
      </c>
      <c r="E1061" s="86" t="s">
        <v>813</v>
      </c>
      <c r="F1061" s="86" t="s">
        <v>27</v>
      </c>
      <c r="G1061" s="86" t="s">
        <v>22</v>
      </c>
      <c r="H1061" s="239">
        <f t="shared" si="14"/>
        <v>100</v>
      </c>
      <c r="I1061" s="86" t="s">
        <v>6205</v>
      </c>
    </row>
    <row r="1062" spans="1:9" x14ac:dyDescent="0.3">
      <c r="A1062" s="87" t="s">
        <v>2157</v>
      </c>
      <c r="B1062" s="87" t="s">
        <v>2155</v>
      </c>
      <c r="C1062" s="87" t="s">
        <v>1555</v>
      </c>
      <c r="D1062" s="86" t="s">
        <v>813</v>
      </c>
      <c r="E1062" s="86" t="s">
        <v>813</v>
      </c>
      <c r="F1062" s="86" t="s">
        <v>27</v>
      </c>
      <c r="G1062" s="86" t="s">
        <v>85</v>
      </c>
      <c r="H1062" s="239">
        <f t="shared" si="14"/>
        <v>100</v>
      </c>
      <c r="I1062" s="86" t="s">
        <v>6205</v>
      </c>
    </row>
    <row r="1063" spans="1:9" x14ac:dyDescent="0.3">
      <c r="A1063" s="87" t="s">
        <v>2158</v>
      </c>
      <c r="B1063" s="87" t="s">
        <v>2155</v>
      </c>
      <c r="C1063" s="87" t="s">
        <v>1549</v>
      </c>
      <c r="D1063" s="86" t="s">
        <v>813</v>
      </c>
      <c r="E1063" s="86" t="s">
        <v>813</v>
      </c>
      <c r="F1063" s="86" t="s">
        <v>27</v>
      </c>
      <c r="G1063" s="86"/>
      <c r="H1063" s="239">
        <f t="shared" si="14"/>
        <v>100</v>
      </c>
      <c r="I1063" s="86" t="s">
        <v>6205</v>
      </c>
    </row>
    <row r="1064" spans="1:9" x14ac:dyDescent="0.3">
      <c r="A1064" s="87" t="s">
        <v>2159</v>
      </c>
      <c r="B1064" s="87" t="s">
        <v>2160</v>
      </c>
      <c r="C1064" s="87" t="s">
        <v>2161</v>
      </c>
      <c r="D1064" s="86" t="s">
        <v>815</v>
      </c>
      <c r="E1064" s="86" t="s">
        <v>815</v>
      </c>
      <c r="F1064" s="86" t="s">
        <v>27</v>
      </c>
      <c r="G1064" s="86" t="s">
        <v>85</v>
      </c>
      <c r="H1064" s="239">
        <f t="shared" si="14"/>
        <v>100</v>
      </c>
      <c r="I1064" s="86" t="s">
        <v>6205</v>
      </c>
    </row>
    <row r="1065" spans="1:9" x14ac:dyDescent="0.3">
      <c r="A1065" s="87" t="s">
        <v>2162</v>
      </c>
      <c r="B1065" s="87" t="s">
        <v>2160</v>
      </c>
      <c r="C1065" s="87" t="s">
        <v>1728</v>
      </c>
      <c r="D1065" s="86" t="s">
        <v>815</v>
      </c>
      <c r="E1065" s="86" t="s">
        <v>815</v>
      </c>
      <c r="F1065" s="86" t="s">
        <v>27</v>
      </c>
      <c r="G1065" s="86" t="s">
        <v>85</v>
      </c>
      <c r="H1065" s="239">
        <f t="shared" si="14"/>
        <v>100</v>
      </c>
      <c r="I1065" s="86" t="s">
        <v>6205</v>
      </c>
    </row>
    <row r="1066" spans="1:9" x14ac:dyDescent="0.3">
      <c r="A1066" s="87" t="s">
        <v>2163</v>
      </c>
      <c r="B1066" s="87" t="s">
        <v>2160</v>
      </c>
      <c r="C1066" s="87" t="s">
        <v>1448</v>
      </c>
      <c r="D1066" s="86" t="s">
        <v>815</v>
      </c>
      <c r="E1066" s="86" t="s">
        <v>815</v>
      </c>
      <c r="F1066" s="86" t="s">
        <v>27</v>
      </c>
      <c r="G1066" s="86" t="s">
        <v>85</v>
      </c>
      <c r="H1066" s="239">
        <f t="shared" si="14"/>
        <v>100</v>
      </c>
      <c r="I1066" s="86" t="s">
        <v>6205</v>
      </c>
    </row>
    <row r="1067" spans="1:9" x14ac:dyDescent="0.3">
      <c r="A1067" s="87" t="s">
        <v>2164</v>
      </c>
      <c r="B1067" s="87" t="s">
        <v>2165</v>
      </c>
      <c r="C1067" s="87" t="s">
        <v>1459</v>
      </c>
      <c r="D1067" s="86" t="s">
        <v>817</v>
      </c>
      <c r="E1067" s="86" t="s">
        <v>817</v>
      </c>
      <c r="F1067" s="86" t="s">
        <v>27</v>
      </c>
      <c r="G1067" s="86" t="s">
        <v>85</v>
      </c>
      <c r="H1067" s="239">
        <f t="shared" si="14"/>
        <v>100</v>
      </c>
      <c r="I1067" s="86" t="s">
        <v>6205</v>
      </c>
    </row>
    <row r="1068" spans="1:9" x14ac:dyDescent="0.3">
      <c r="A1068" s="87" t="s">
        <v>2166</v>
      </c>
      <c r="B1068" s="87" t="s">
        <v>2167</v>
      </c>
      <c r="C1068" s="87" t="s">
        <v>2168</v>
      </c>
      <c r="D1068" s="86" t="s">
        <v>819</v>
      </c>
      <c r="E1068" s="86" t="s">
        <v>820</v>
      </c>
      <c r="F1068" s="86" t="s">
        <v>27</v>
      </c>
      <c r="G1068" s="86" t="s">
        <v>22</v>
      </c>
      <c r="H1068" s="239">
        <f t="shared" si="14"/>
        <v>100</v>
      </c>
      <c r="I1068" s="86" t="s">
        <v>6205</v>
      </c>
    </row>
    <row r="1069" spans="1:9" x14ac:dyDescent="0.3">
      <c r="A1069" s="87" t="s">
        <v>4912</v>
      </c>
      <c r="B1069" s="87" t="s">
        <v>2167</v>
      </c>
      <c r="C1069" s="87" t="s">
        <v>1660</v>
      </c>
      <c r="D1069" s="86" t="s">
        <v>819</v>
      </c>
      <c r="E1069" s="86" t="s">
        <v>820</v>
      </c>
      <c r="F1069" s="86" t="s">
        <v>29</v>
      </c>
      <c r="G1069" s="86" t="s">
        <v>20</v>
      </c>
      <c r="H1069" s="239">
        <f t="shared" si="14"/>
        <v>50</v>
      </c>
      <c r="I1069" s="86" t="s">
        <v>6205</v>
      </c>
    </row>
    <row r="1070" spans="1:9" x14ac:dyDescent="0.3">
      <c r="A1070" s="87" t="s">
        <v>2169</v>
      </c>
      <c r="B1070" s="87" t="s">
        <v>2167</v>
      </c>
      <c r="C1070" s="87" t="s">
        <v>1662</v>
      </c>
      <c r="D1070" s="86" t="s">
        <v>819</v>
      </c>
      <c r="E1070" s="86" t="s">
        <v>820</v>
      </c>
      <c r="F1070" s="86" t="s">
        <v>27</v>
      </c>
      <c r="G1070" s="86" t="s">
        <v>22</v>
      </c>
      <c r="H1070" s="239">
        <f t="shared" si="14"/>
        <v>100</v>
      </c>
      <c r="I1070" s="86" t="s">
        <v>6205</v>
      </c>
    </row>
    <row r="1071" spans="1:9" x14ac:dyDescent="0.3">
      <c r="A1071" s="87" t="s">
        <v>2170</v>
      </c>
      <c r="B1071" s="87" t="s">
        <v>2171</v>
      </c>
      <c r="C1071" s="87" t="s">
        <v>1540</v>
      </c>
      <c r="D1071" s="86" t="s">
        <v>822</v>
      </c>
      <c r="E1071" s="86" t="s">
        <v>822</v>
      </c>
      <c r="F1071" s="86" t="s">
        <v>27</v>
      </c>
      <c r="G1071" s="86" t="s">
        <v>20</v>
      </c>
      <c r="H1071" s="239">
        <f t="shared" si="14"/>
        <v>100</v>
      </c>
      <c r="I1071" s="86" t="s">
        <v>6205</v>
      </c>
    </row>
    <row r="1072" spans="1:9" x14ac:dyDescent="0.3">
      <c r="A1072" s="87" t="s">
        <v>2172</v>
      </c>
      <c r="B1072" s="87" t="s">
        <v>2171</v>
      </c>
      <c r="C1072" s="87" t="s">
        <v>2147</v>
      </c>
      <c r="D1072" s="86" t="s">
        <v>822</v>
      </c>
      <c r="E1072" s="86" t="s">
        <v>822</v>
      </c>
      <c r="F1072" s="86" t="s">
        <v>27</v>
      </c>
      <c r="G1072" s="86" t="s">
        <v>22</v>
      </c>
      <c r="H1072" s="239">
        <f t="shared" si="14"/>
        <v>100</v>
      </c>
      <c r="I1072" s="86" t="s">
        <v>6205</v>
      </c>
    </row>
    <row r="1073" spans="1:9" x14ac:dyDescent="0.3">
      <c r="A1073" s="87" t="s">
        <v>2173</v>
      </c>
      <c r="B1073" s="87" t="s">
        <v>2171</v>
      </c>
      <c r="C1073" s="87" t="s">
        <v>2149</v>
      </c>
      <c r="D1073" s="86" t="s">
        <v>822</v>
      </c>
      <c r="E1073" s="86" t="s">
        <v>822</v>
      </c>
      <c r="F1073" s="86" t="s">
        <v>27</v>
      </c>
      <c r="G1073" s="86" t="s">
        <v>22</v>
      </c>
      <c r="H1073" s="239">
        <f t="shared" si="14"/>
        <v>100</v>
      </c>
      <c r="I1073" s="86" t="s">
        <v>6205</v>
      </c>
    </row>
    <row r="1074" spans="1:9" x14ac:dyDescent="0.3">
      <c r="A1074" s="87" t="s">
        <v>2174</v>
      </c>
      <c r="B1074" s="87" t="s">
        <v>2171</v>
      </c>
      <c r="C1074" s="87" t="s">
        <v>2142</v>
      </c>
      <c r="D1074" s="86" t="s">
        <v>822</v>
      </c>
      <c r="E1074" s="86" t="s">
        <v>822</v>
      </c>
      <c r="F1074" s="86" t="s">
        <v>27</v>
      </c>
      <c r="G1074" s="86" t="s">
        <v>20</v>
      </c>
      <c r="H1074" s="239">
        <f t="shared" si="14"/>
        <v>100</v>
      </c>
      <c r="I1074" s="86" t="s">
        <v>6205</v>
      </c>
    </row>
    <row r="1075" spans="1:9" x14ac:dyDescent="0.3">
      <c r="A1075" s="87" t="s">
        <v>2175</v>
      </c>
      <c r="B1075" s="87" t="s">
        <v>2171</v>
      </c>
      <c r="C1075" s="87" t="s">
        <v>2151</v>
      </c>
      <c r="D1075" s="86" t="s">
        <v>822</v>
      </c>
      <c r="E1075" s="86" t="s">
        <v>822</v>
      </c>
      <c r="F1075" s="86" t="s">
        <v>27</v>
      </c>
      <c r="G1075" s="86" t="s">
        <v>22</v>
      </c>
      <c r="H1075" s="239">
        <f t="shared" si="14"/>
        <v>100</v>
      </c>
      <c r="I1075" s="86" t="s">
        <v>6205</v>
      </c>
    </row>
    <row r="1076" spans="1:9" x14ac:dyDescent="0.3">
      <c r="A1076" s="87" t="s">
        <v>2176</v>
      </c>
      <c r="B1076" s="87" t="s">
        <v>2171</v>
      </c>
      <c r="C1076" s="87" t="s">
        <v>2153</v>
      </c>
      <c r="D1076" s="86" t="s">
        <v>822</v>
      </c>
      <c r="E1076" s="86" t="s">
        <v>822</v>
      </c>
      <c r="F1076" s="86" t="s">
        <v>27</v>
      </c>
      <c r="G1076" s="86" t="s">
        <v>22</v>
      </c>
      <c r="H1076" s="239">
        <f t="shared" si="14"/>
        <v>100</v>
      </c>
      <c r="I1076" s="86" t="s">
        <v>6205</v>
      </c>
    </row>
    <row r="1077" spans="1:9" x14ac:dyDescent="0.3">
      <c r="A1077" s="87" t="s">
        <v>2177</v>
      </c>
      <c r="B1077" s="87" t="s">
        <v>2171</v>
      </c>
      <c r="C1077" s="87" t="s">
        <v>2144</v>
      </c>
      <c r="D1077" s="86" t="s">
        <v>822</v>
      </c>
      <c r="E1077" s="86" t="s">
        <v>822</v>
      </c>
      <c r="F1077" s="86" t="s">
        <v>27</v>
      </c>
      <c r="G1077" s="86"/>
      <c r="H1077" s="239">
        <f t="shared" si="14"/>
        <v>100</v>
      </c>
      <c r="I1077" s="86" t="s">
        <v>6205</v>
      </c>
    </row>
    <row r="1078" spans="1:9" x14ac:dyDescent="0.3">
      <c r="A1078" s="87" t="s">
        <v>2178</v>
      </c>
      <c r="B1078" s="87" t="s">
        <v>2171</v>
      </c>
      <c r="C1078" s="87" t="s">
        <v>2179</v>
      </c>
      <c r="D1078" s="86" t="s">
        <v>822</v>
      </c>
      <c r="E1078" s="86" t="s">
        <v>822</v>
      </c>
      <c r="F1078" s="86" t="s">
        <v>27</v>
      </c>
      <c r="G1078" s="86" t="s">
        <v>22</v>
      </c>
      <c r="H1078" s="239">
        <f t="shared" si="14"/>
        <v>100</v>
      </c>
      <c r="I1078" s="86" t="s">
        <v>6205</v>
      </c>
    </row>
    <row r="1079" spans="1:9" x14ac:dyDescent="0.3">
      <c r="A1079" s="87" t="s">
        <v>2180</v>
      </c>
      <c r="B1079" s="87" t="s">
        <v>2171</v>
      </c>
      <c r="C1079" s="87" t="s">
        <v>2181</v>
      </c>
      <c r="D1079" s="86" t="s">
        <v>822</v>
      </c>
      <c r="E1079" s="86" t="s">
        <v>822</v>
      </c>
      <c r="F1079" s="86" t="s">
        <v>27</v>
      </c>
      <c r="G1079" s="86" t="s">
        <v>85</v>
      </c>
      <c r="H1079" s="239">
        <f t="shared" si="14"/>
        <v>100</v>
      </c>
      <c r="I1079" s="86" t="s">
        <v>6205</v>
      </c>
    </row>
    <row r="1080" spans="1:9" x14ac:dyDescent="0.3">
      <c r="A1080" s="87" t="s">
        <v>2182</v>
      </c>
      <c r="B1080" s="87" t="s">
        <v>2171</v>
      </c>
      <c r="C1080" s="87" t="s">
        <v>2183</v>
      </c>
      <c r="D1080" s="86" t="s">
        <v>822</v>
      </c>
      <c r="E1080" s="86" t="s">
        <v>822</v>
      </c>
      <c r="F1080" s="86" t="s">
        <v>27</v>
      </c>
      <c r="G1080" s="86"/>
      <c r="H1080" s="239">
        <f t="shared" si="14"/>
        <v>100</v>
      </c>
      <c r="I1080" s="86" t="s">
        <v>6205</v>
      </c>
    </row>
    <row r="1081" spans="1:9" x14ac:dyDescent="0.3">
      <c r="A1081" s="87" t="s">
        <v>2184</v>
      </c>
      <c r="B1081" s="87" t="s">
        <v>2171</v>
      </c>
      <c r="C1081" s="87" t="s">
        <v>2185</v>
      </c>
      <c r="D1081" s="86" t="s">
        <v>822</v>
      </c>
      <c r="E1081" s="86" t="s">
        <v>822</v>
      </c>
      <c r="F1081" s="86" t="s">
        <v>27</v>
      </c>
      <c r="G1081" s="86" t="s">
        <v>22</v>
      </c>
      <c r="H1081" s="239">
        <f t="shared" si="14"/>
        <v>100</v>
      </c>
      <c r="I1081" s="86" t="s">
        <v>6205</v>
      </c>
    </row>
    <row r="1082" spans="1:9" x14ac:dyDescent="0.3">
      <c r="A1082" s="87" t="s">
        <v>2186</v>
      </c>
      <c r="B1082" s="87" t="s">
        <v>2171</v>
      </c>
      <c r="C1082" s="87" t="s">
        <v>2187</v>
      </c>
      <c r="D1082" s="86" t="s">
        <v>822</v>
      </c>
      <c r="E1082" s="86" t="s">
        <v>822</v>
      </c>
      <c r="F1082" s="86" t="s">
        <v>27</v>
      </c>
      <c r="G1082" s="86" t="s">
        <v>20</v>
      </c>
      <c r="H1082" s="239">
        <f t="shared" si="14"/>
        <v>100</v>
      </c>
      <c r="I1082" s="86" t="s">
        <v>6205</v>
      </c>
    </row>
    <row r="1083" spans="1:9" x14ac:dyDescent="0.3">
      <c r="A1083" s="87" t="s">
        <v>2188</v>
      </c>
      <c r="B1083" s="87" t="s">
        <v>2171</v>
      </c>
      <c r="C1083" s="87" t="s">
        <v>2189</v>
      </c>
      <c r="D1083" s="86" t="s">
        <v>822</v>
      </c>
      <c r="E1083" s="86" t="s">
        <v>822</v>
      </c>
      <c r="F1083" s="86" t="s">
        <v>27</v>
      </c>
      <c r="G1083" s="86" t="s">
        <v>20</v>
      </c>
      <c r="H1083" s="239">
        <f t="shared" si="14"/>
        <v>100</v>
      </c>
      <c r="I1083" s="86" t="s">
        <v>6205</v>
      </c>
    </row>
    <row r="1084" spans="1:9" x14ac:dyDescent="0.3">
      <c r="A1084" s="87" t="s">
        <v>2190</v>
      </c>
      <c r="B1084" s="87" t="s">
        <v>2171</v>
      </c>
      <c r="C1084" s="87" t="s">
        <v>2191</v>
      </c>
      <c r="D1084" s="86" t="s">
        <v>822</v>
      </c>
      <c r="E1084" s="86" t="s">
        <v>822</v>
      </c>
      <c r="F1084" s="86" t="s">
        <v>27</v>
      </c>
      <c r="G1084" s="86" t="s">
        <v>22</v>
      </c>
      <c r="H1084" s="239">
        <f t="shared" si="14"/>
        <v>100</v>
      </c>
      <c r="I1084" s="86" t="s">
        <v>6205</v>
      </c>
    </row>
    <row r="1085" spans="1:9" x14ac:dyDescent="0.3">
      <c r="A1085" s="87" t="s">
        <v>2192</v>
      </c>
      <c r="B1085" s="87" t="s">
        <v>2193</v>
      </c>
      <c r="C1085" s="87" t="s">
        <v>1545</v>
      </c>
      <c r="D1085" s="86" t="s">
        <v>824</v>
      </c>
      <c r="E1085" s="86" t="s">
        <v>825</v>
      </c>
      <c r="F1085" s="86" t="s">
        <v>27</v>
      </c>
      <c r="G1085" s="86" t="s">
        <v>20</v>
      </c>
      <c r="H1085" s="239">
        <f t="shared" si="14"/>
        <v>100</v>
      </c>
      <c r="I1085" s="86" t="s">
        <v>6205</v>
      </c>
    </row>
    <row r="1086" spans="1:9" x14ac:dyDescent="0.3">
      <c r="A1086" s="87" t="s">
        <v>2194</v>
      </c>
      <c r="B1086" s="87" t="s">
        <v>2193</v>
      </c>
      <c r="C1086" s="87" t="s">
        <v>1547</v>
      </c>
      <c r="D1086" s="86" t="s">
        <v>824</v>
      </c>
      <c r="E1086" s="86" t="s">
        <v>825</v>
      </c>
      <c r="F1086" s="86" t="s">
        <v>27</v>
      </c>
      <c r="G1086" s="86" t="s">
        <v>20</v>
      </c>
      <c r="H1086" s="239">
        <f t="shared" si="14"/>
        <v>100</v>
      </c>
      <c r="I1086" s="86" t="s">
        <v>6205</v>
      </c>
    </row>
    <row r="1087" spans="1:9" x14ac:dyDescent="0.3">
      <c r="A1087" s="87" t="s">
        <v>2195</v>
      </c>
      <c r="B1087" s="87" t="s">
        <v>2193</v>
      </c>
      <c r="C1087" s="87" t="s">
        <v>1555</v>
      </c>
      <c r="D1087" s="86" t="s">
        <v>824</v>
      </c>
      <c r="E1087" s="86" t="s">
        <v>825</v>
      </c>
      <c r="F1087" s="86" t="s">
        <v>27</v>
      </c>
      <c r="G1087" s="86" t="s">
        <v>20</v>
      </c>
      <c r="H1087" s="239">
        <f t="shared" si="14"/>
        <v>100</v>
      </c>
      <c r="I1087" s="86" t="s">
        <v>6205</v>
      </c>
    </row>
    <row r="1088" spans="1:9" x14ac:dyDescent="0.3">
      <c r="A1088" s="87" t="s">
        <v>2196</v>
      </c>
      <c r="B1088" s="87" t="s">
        <v>2193</v>
      </c>
      <c r="C1088" s="87" t="s">
        <v>1549</v>
      </c>
      <c r="D1088" s="86" t="s">
        <v>824</v>
      </c>
      <c r="E1088" s="86" t="s">
        <v>825</v>
      </c>
      <c r="F1088" s="86" t="s">
        <v>27</v>
      </c>
      <c r="G1088" s="86" t="s">
        <v>20</v>
      </c>
      <c r="H1088" s="239">
        <f t="shared" ref="H1088:H1151" si="15">IF($A1088="","",IF($F1088=INDEX(Cat_ZAP,1),INDEX(Pts_ZAP,1),IF($G1088="","",_xlfn.XLOOKUP($G1088,Cat_Marg,Pts_Marg,""))))</f>
        <v>100</v>
      </c>
      <c r="I1088" s="86" t="s">
        <v>6205</v>
      </c>
    </row>
    <row r="1089" spans="1:9" x14ac:dyDescent="0.3">
      <c r="A1089" s="87" t="s">
        <v>2197</v>
      </c>
      <c r="B1089" s="87" t="s">
        <v>2193</v>
      </c>
      <c r="C1089" s="87" t="s">
        <v>1552</v>
      </c>
      <c r="D1089" s="86" t="s">
        <v>824</v>
      </c>
      <c r="E1089" s="86" t="s">
        <v>825</v>
      </c>
      <c r="F1089" s="86" t="s">
        <v>27</v>
      </c>
      <c r="G1089" s="86" t="s">
        <v>22</v>
      </c>
      <c r="H1089" s="239">
        <f t="shared" si="15"/>
        <v>100</v>
      </c>
      <c r="I1089" s="86" t="s">
        <v>6205</v>
      </c>
    </row>
    <row r="1090" spans="1:9" x14ac:dyDescent="0.3">
      <c r="A1090" s="87" t="s">
        <v>2198</v>
      </c>
      <c r="B1090" s="87" t="s">
        <v>2193</v>
      </c>
      <c r="C1090" s="87" t="s">
        <v>1177</v>
      </c>
      <c r="D1090" s="86" t="s">
        <v>824</v>
      </c>
      <c r="E1090" s="86" t="s">
        <v>825</v>
      </c>
      <c r="F1090" s="86" t="s">
        <v>27</v>
      </c>
      <c r="G1090" s="86" t="s">
        <v>22</v>
      </c>
      <c r="H1090" s="239">
        <f t="shared" si="15"/>
        <v>100</v>
      </c>
      <c r="I1090" s="86" t="s">
        <v>6205</v>
      </c>
    </row>
    <row r="1091" spans="1:9" x14ac:dyDescent="0.3">
      <c r="A1091" s="87" t="s">
        <v>2199</v>
      </c>
      <c r="B1091" s="87" t="s">
        <v>2200</v>
      </c>
      <c r="C1091" s="87" t="s">
        <v>1274</v>
      </c>
      <c r="D1091" s="86" t="s">
        <v>827</v>
      </c>
      <c r="E1091" s="86" t="s">
        <v>828</v>
      </c>
      <c r="F1091" s="86" t="s">
        <v>27</v>
      </c>
      <c r="G1091" s="86"/>
      <c r="H1091" s="239">
        <f t="shared" si="15"/>
        <v>100</v>
      </c>
      <c r="I1091" s="86" t="s">
        <v>6205</v>
      </c>
    </row>
    <row r="1092" spans="1:9" x14ac:dyDescent="0.3">
      <c r="A1092" s="87" t="s">
        <v>2201</v>
      </c>
      <c r="B1092" s="87" t="s">
        <v>2200</v>
      </c>
      <c r="C1092" s="87" t="s">
        <v>1688</v>
      </c>
      <c r="D1092" s="86" t="s">
        <v>827</v>
      </c>
      <c r="E1092" s="86" t="s">
        <v>828</v>
      </c>
      <c r="F1092" s="86" t="s">
        <v>27</v>
      </c>
      <c r="G1092" s="86"/>
      <c r="H1092" s="239">
        <f t="shared" si="15"/>
        <v>100</v>
      </c>
      <c r="I1092" s="86" t="s">
        <v>6205</v>
      </c>
    </row>
    <row r="1093" spans="1:9" x14ac:dyDescent="0.3">
      <c r="A1093" s="87" t="s">
        <v>2202</v>
      </c>
      <c r="B1093" s="87" t="s">
        <v>2200</v>
      </c>
      <c r="C1093" s="87" t="s">
        <v>1559</v>
      </c>
      <c r="D1093" s="86" t="s">
        <v>827</v>
      </c>
      <c r="E1093" s="86" t="s">
        <v>828</v>
      </c>
      <c r="F1093" s="86" t="s">
        <v>27</v>
      </c>
      <c r="G1093" s="86" t="s">
        <v>22</v>
      </c>
      <c r="H1093" s="239">
        <f t="shared" si="15"/>
        <v>100</v>
      </c>
      <c r="I1093" s="86" t="s">
        <v>6205</v>
      </c>
    </row>
    <row r="1094" spans="1:9" x14ac:dyDescent="0.3">
      <c r="A1094" s="87" t="s">
        <v>2203</v>
      </c>
      <c r="B1094" s="87" t="s">
        <v>2200</v>
      </c>
      <c r="C1094" s="87" t="s">
        <v>1561</v>
      </c>
      <c r="D1094" s="86" t="s">
        <v>827</v>
      </c>
      <c r="E1094" s="86" t="s">
        <v>828</v>
      </c>
      <c r="F1094" s="86" t="s">
        <v>27</v>
      </c>
      <c r="G1094" s="86" t="s">
        <v>85</v>
      </c>
      <c r="H1094" s="239">
        <f t="shared" si="15"/>
        <v>100</v>
      </c>
      <c r="I1094" s="86" t="s">
        <v>6205</v>
      </c>
    </row>
    <row r="1095" spans="1:9" x14ac:dyDescent="0.3">
      <c r="A1095" s="87" t="s">
        <v>2204</v>
      </c>
      <c r="B1095" s="87" t="s">
        <v>2205</v>
      </c>
      <c r="C1095" s="87" t="s">
        <v>2206</v>
      </c>
      <c r="D1095" s="86" t="s">
        <v>827</v>
      </c>
      <c r="E1095" s="86" t="s">
        <v>5185</v>
      </c>
      <c r="F1095" s="86" t="s">
        <v>27</v>
      </c>
      <c r="G1095" s="86" t="s">
        <v>85</v>
      </c>
      <c r="H1095" s="239">
        <f t="shared" si="15"/>
        <v>100</v>
      </c>
      <c r="I1095" s="86" t="s">
        <v>6205</v>
      </c>
    </row>
    <row r="1096" spans="1:9" x14ac:dyDescent="0.3">
      <c r="A1096" s="87" t="s">
        <v>2207</v>
      </c>
      <c r="B1096" s="87" t="s">
        <v>2205</v>
      </c>
      <c r="C1096" s="87" t="s">
        <v>2208</v>
      </c>
      <c r="D1096" s="86" t="s">
        <v>827</v>
      </c>
      <c r="E1096" s="86" t="s">
        <v>5185</v>
      </c>
      <c r="F1096" s="86" t="s">
        <v>27</v>
      </c>
      <c r="G1096" s="86" t="s">
        <v>85</v>
      </c>
      <c r="H1096" s="239">
        <f t="shared" si="15"/>
        <v>100</v>
      </c>
      <c r="I1096" s="86" t="s">
        <v>6205</v>
      </c>
    </row>
    <row r="1097" spans="1:9" x14ac:dyDescent="0.3">
      <c r="A1097" s="87" t="s">
        <v>2209</v>
      </c>
      <c r="B1097" s="87" t="s">
        <v>2210</v>
      </c>
      <c r="C1097" s="87" t="s">
        <v>2211</v>
      </c>
      <c r="D1097" s="86" t="s">
        <v>827</v>
      </c>
      <c r="E1097" s="86" t="s">
        <v>5186</v>
      </c>
      <c r="F1097" s="86" t="s">
        <v>27</v>
      </c>
      <c r="G1097" s="86" t="s">
        <v>85</v>
      </c>
      <c r="H1097" s="239">
        <f t="shared" si="15"/>
        <v>100</v>
      </c>
      <c r="I1097" s="86" t="s">
        <v>6205</v>
      </c>
    </row>
    <row r="1098" spans="1:9" x14ac:dyDescent="0.3">
      <c r="A1098" s="87" t="s">
        <v>2212</v>
      </c>
      <c r="B1098" s="87" t="s">
        <v>2210</v>
      </c>
      <c r="C1098" s="87" t="s">
        <v>1911</v>
      </c>
      <c r="D1098" s="86" t="s">
        <v>827</v>
      </c>
      <c r="E1098" s="86" t="s">
        <v>5186</v>
      </c>
      <c r="F1098" s="86" t="s">
        <v>27</v>
      </c>
      <c r="G1098" s="86" t="s">
        <v>85</v>
      </c>
      <c r="H1098" s="239">
        <f t="shared" si="15"/>
        <v>100</v>
      </c>
      <c r="I1098" s="86" t="s">
        <v>6205</v>
      </c>
    </row>
    <row r="1099" spans="1:9" x14ac:dyDescent="0.3">
      <c r="A1099" s="87" t="s">
        <v>2213</v>
      </c>
      <c r="B1099" s="87" t="s">
        <v>2214</v>
      </c>
      <c r="C1099" s="87" t="s">
        <v>2215</v>
      </c>
      <c r="D1099" s="86" t="s">
        <v>827</v>
      </c>
      <c r="E1099" s="86" t="s">
        <v>5187</v>
      </c>
      <c r="F1099" s="86" t="s">
        <v>27</v>
      </c>
      <c r="G1099" s="86" t="s">
        <v>85</v>
      </c>
      <c r="H1099" s="239">
        <f t="shared" si="15"/>
        <v>100</v>
      </c>
      <c r="I1099" s="86" t="s">
        <v>6205</v>
      </c>
    </row>
    <row r="1100" spans="1:9" x14ac:dyDescent="0.3">
      <c r="A1100" s="87" t="s">
        <v>2216</v>
      </c>
      <c r="B1100" s="87" t="s">
        <v>2214</v>
      </c>
      <c r="C1100" s="87" t="s">
        <v>1913</v>
      </c>
      <c r="D1100" s="86" t="s">
        <v>827</v>
      </c>
      <c r="E1100" s="86" t="s">
        <v>5187</v>
      </c>
      <c r="F1100" s="86" t="s">
        <v>27</v>
      </c>
      <c r="G1100" s="86" t="s">
        <v>85</v>
      </c>
      <c r="H1100" s="239">
        <f t="shared" si="15"/>
        <v>100</v>
      </c>
      <c r="I1100" s="86" t="s">
        <v>6205</v>
      </c>
    </row>
    <row r="1101" spans="1:9" x14ac:dyDescent="0.3">
      <c r="A1101" s="87" t="s">
        <v>2217</v>
      </c>
      <c r="B1101" s="87" t="s">
        <v>2214</v>
      </c>
      <c r="C1101" s="87" t="s">
        <v>2218</v>
      </c>
      <c r="D1101" s="86" t="s">
        <v>827</v>
      </c>
      <c r="E1101" s="86" t="s">
        <v>5187</v>
      </c>
      <c r="F1101" s="86" t="s">
        <v>27</v>
      </c>
      <c r="G1101" s="86"/>
      <c r="H1101" s="239">
        <f t="shared" si="15"/>
        <v>100</v>
      </c>
      <c r="I1101" s="86" t="s">
        <v>6205</v>
      </c>
    </row>
    <row r="1102" spans="1:9" x14ac:dyDescent="0.3">
      <c r="A1102" s="87" t="s">
        <v>2219</v>
      </c>
      <c r="B1102" s="87" t="s">
        <v>2214</v>
      </c>
      <c r="C1102" s="87" t="s">
        <v>1916</v>
      </c>
      <c r="D1102" s="86" t="s">
        <v>827</v>
      </c>
      <c r="E1102" s="86" t="s">
        <v>5187</v>
      </c>
      <c r="F1102" s="86" t="s">
        <v>27</v>
      </c>
      <c r="G1102" s="86"/>
      <c r="H1102" s="239">
        <f t="shared" si="15"/>
        <v>100</v>
      </c>
      <c r="I1102" s="86" t="s">
        <v>6205</v>
      </c>
    </row>
    <row r="1103" spans="1:9" x14ac:dyDescent="0.3">
      <c r="A1103" s="87" t="s">
        <v>2220</v>
      </c>
      <c r="B1103" s="87" t="s">
        <v>2221</v>
      </c>
      <c r="C1103" s="87" t="s">
        <v>1691</v>
      </c>
      <c r="D1103" s="86" t="s">
        <v>830</v>
      </c>
      <c r="E1103" s="86" t="s">
        <v>830</v>
      </c>
      <c r="F1103" s="86" t="s">
        <v>27</v>
      </c>
      <c r="G1103" s="86" t="s">
        <v>22</v>
      </c>
      <c r="H1103" s="239">
        <f t="shared" si="15"/>
        <v>100</v>
      </c>
      <c r="I1103" s="86" t="s">
        <v>6205</v>
      </c>
    </row>
    <row r="1104" spans="1:9" x14ac:dyDescent="0.3">
      <c r="A1104" s="87" t="s">
        <v>2222</v>
      </c>
      <c r="B1104" s="87" t="s">
        <v>2221</v>
      </c>
      <c r="C1104" s="87" t="s">
        <v>1693</v>
      </c>
      <c r="D1104" s="86" t="s">
        <v>830</v>
      </c>
      <c r="E1104" s="86" t="s">
        <v>830</v>
      </c>
      <c r="F1104" s="86" t="s">
        <v>27</v>
      </c>
      <c r="G1104" s="86" t="s">
        <v>22</v>
      </c>
      <c r="H1104" s="239">
        <f t="shared" si="15"/>
        <v>100</v>
      </c>
      <c r="I1104" s="86" t="s">
        <v>6205</v>
      </c>
    </row>
    <row r="1105" spans="1:9" x14ac:dyDescent="0.3">
      <c r="A1105" s="87" t="s">
        <v>2223</v>
      </c>
      <c r="B1105" s="87" t="s">
        <v>2221</v>
      </c>
      <c r="C1105" s="87" t="s">
        <v>1695</v>
      </c>
      <c r="D1105" s="86" t="s">
        <v>830</v>
      </c>
      <c r="E1105" s="86" t="s">
        <v>830</v>
      </c>
      <c r="F1105" s="86" t="s">
        <v>27</v>
      </c>
      <c r="G1105" s="86" t="s">
        <v>22</v>
      </c>
      <c r="H1105" s="239">
        <f t="shared" si="15"/>
        <v>100</v>
      </c>
      <c r="I1105" s="86" t="s">
        <v>6205</v>
      </c>
    </row>
    <row r="1106" spans="1:9" x14ac:dyDescent="0.3">
      <c r="A1106" s="87" t="s">
        <v>2224</v>
      </c>
      <c r="B1106" s="87" t="s">
        <v>2221</v>
      </c>
      <c r="C1106" s="87" t="s">
        <v>1562</v>
      </c>
      <c r="D1106" s="86" t="s">
        <v>830</v>
      </c>
      <c r="E1106" s="86" t="s">
        <v>830</v>
      </c>
      <c r="F1106" s="86" t="s">
        <v>27</v>
      </c>
      <c r="G1106" s="86"/>
      <c r="H1106" s="239">
        <f t="shared" si="15"/>
        <v>100</v>
      </c>
      <c r="I1106" s="86" t="s">
        <v>6205</v>
      </c>
    </row>
    <row r="1107" spans="1:9" x14ac:dyDescent="0.3">
      <c r="A1107" s="87" t="s">
        <v>2225</v>
      </c>
      <c r="B1107" s="87" t="s">
        <v>2221</v>
      </c>
      <c r="C1107" s="87" t="s">
        <v>2226</v>
      </c>
      <c r="D1107" s="86" t="s">
        <v>830</v>
      </c>
      <c r="E1107" s="86" t="s">
        <v>830</v>
      </c>
      <c r="F1107" s="86" t="s">
        <v>27</v>
      </c>
      <c r="G1107" s="86" t="s">
        <v>22</v>
      </c>
      <c r="H1107" s="239">
        <f t="shared" si="15"/>
        <v>100</v>
      </c>
      <c r="I1107" s="86" t="s">
        <v>6205</v>
      </c>
    </row>
    <row r="1108" spans="1:9" x14ac:dyDescent="0.3">
      <c r="A1108" s="87" t="s">
        <v>2227</v>
      </c>
      <c r="B1108" s="87" t="s">
        <v>2221</v>
      </c>
      <c r="C1108" s="87" t="s">
        <v>2228</v>
      </c>
      <c r="D1108" s="86" t="s">
        <v>830</v>
      </c>
      <c r="E1108" s="86" t="s">
        <v>830</v>
      </c>
      <c r="F1108" s="86" t="s">
        <v>27</v>
      </c>
      <c r="G1108" s="86"/>
      <c r="H1108" s="239">
        <f t="shared" si="15"/>
        <v>100</v>
      </c>
      <c r="I1108" s="86" t="s">
        <v>6205</v>
      </c>
    </row>
    <row r="1109" spans="1:9" x14ac:dyDescent="0.3">
      <c r="A1109" s="87" t="s">
        <v>2229</v>
      </c>
      <c r="B1109" s="87" t="s">
        <v>2230</v>
      </c>
      <c r="C1109" s="87" t="s">
        <v>1705</v>
      </c>
      <c r="D1109" s="86" t="s">
        <v>832</v>
      </c>
      <c r="E1109" s="86" t="s">
        <v>832</v>
      </c>
      <c r="F1109" s="86" t="s">
        <v>27</v>
      </c>
      <c r="G1109" s="86" t="s">
        <v>85</v>
      </c>
      <c r="H1109" s="239">
        <f t="shared" si="15"/>
        <v>100</v>
      </c>
      <c r="I1109" s="86" t="s">
        <v>6205</v>
      </c>
    </row>
    <row r="1110" spans="1:9" x14ac:dyDescent="0.3">
      <c r="A1110" s="87" t="s">
        <v>2231</v>
      </c>
      <c r="B1110" s="87" t="s">
        <v>2230</v>
      </c>
      <c r="C1110" s="87" t="s">
        <v>1374</v>
      </c>
      <c r="D1110" s="86" t="s">
        <v>832</v>
      </c>
      <c r="E1110" s="86" t="s">
        <v>832</v>
      </c>
      <c r="F1110" s="86" t="s">
        <v>27</v>
      </c>
      <c r="G1110" s="86" t="s">
        <v>20</v>
      </c>
      <c r="H1110" s="239">
        <f t="shared" si="15"/>
        <v>100</v>
      </c>
      <c r="I1110" s="86" t="s">
        <v>6205</v>
      </c>
    </row>
    <row r="1111" spans="1:9" x14ac:dyDescent="0.3">
      <c r="A1111" s="87" t="s">
        <v>2232</v>
      </c>
      <c r="B1111" s="87" t="s">
        <v>2230</v>
      </c>
      <c r="C1111" s="87" t="s">
        <v>2019</v>
      </c>
      <c r="D1111" s="86" t="s">
        <v>832</v>
      </c>
      <c r="E1111" s="86" t="s">
        <v>832</v>
      </c>
      <c r="F1111" s="86" t="s">
        <v>27</v>
      </c>
      <c r="G1111" s="86" t="s">
        <v>85</v>
      </c>
      <c r="H1111" s="239">
        <f t="shared" si="15"/>
        <v>100</v>
      </c>
      <c r="I1111" s="86" t="s">
        <v>6205</v>
      </c>
    </row>
    <row r="1112" spans="1:9" x14ac:dyDescent="0.3">
      <c r="A1112" s="87" t="s">
        <v>2233</v>
      </c>
      <c r="B1112" s="87" t="s">
        <v>2230</v>
      </c>
      <c r="C1112" s="87" t="s">
        <v>2234</v>
      </c>
      <c r="D1112" s="86" t="s">
        <v>832</v>
      </c>
      <c r="E1112" s="86" t="s">
        <v>832</v>
      </c>
      <c r="F1112" s="86" t="s">
        <v>27</v>
      </c>
      <c r="G1112" s="86" t="s">
        <v>20</v>
      </c>
      <c r="H1112" s="239">
        <f t="shared" si="15"/>
        <v>100</v>
      </c>
      <c r="I1112" s="86" t="s">
        <v>6205</v>
      </c>
    </row>
    <row r="1113" spans="1:9" x14ac:dyDescent="0.3">
      <c r="A1113" s="87" t="s">
        <v>2235</v>
      </c>
      <c r="B1113" s="87" t="s">
        <v>2230</v>
      </c>
      <c r="C1113" s="87" t="s">
        <v>1376</v>
      </c>
      <c r="D1113" s="86" t="s">
        <v>832</v>
      </c>
      <c r="E1113" s="86" t="s">
        <v>832</v>
      </c>
      <c r="F1113" s="86" t="s">
        <v>27</v>
      </c>
      <c r="G1113" s="86" t="s">
        <v>22</v>
      </c>
      <c r="H1113" s="239">
        <f t="shared" si="15"/>
        <v>100</v>
      </c>
      <c r="I1113" s="86" t="s">
        <v>6205</v>
      </c>
    </row>
    <row r="1114" spans="1:9" x14ac:dyDescent="0.3">
      <c r="A1114" s="87" t="s">
        <v>2236</v>
      </c>
      <c r="B1114" s="87" t="s">
        <v>2230</v>
      </c>
      <c r="C1114" s="87" t="s">
        <v>1378</v>
      </c>
      <c r="D1114" s="86" t="s">
        <v>832</v>
      </c>
      <c r="E1114" s="86" t="s">
        <v>832</v>
      </c>
      <c r="F1114" s="86" t="s">
        <v>27</v>
      </c>
      <c r="G1114" s="86" t="s">
        <v>22</v>
      </c>
      <c r="H1114" s="239">
        <f t="shared" si="15"/>
        <v>100</v>
      </c>
      <c r="I1114" s="86" t="s">
        <v>6205</v>
      </c>
    </row>
    <row r="1115" spans="1:9" x14ac:dyDescent="0.3">
      <c r="A1115" s="87" t="s">
        <v>2237</v>
      </c>
      <c r="B1115" s="87" t="s">
        <v>2230</v>
      </c>
      <c r="C1115" s="87" t="s">
        <v>1380</v>
      </c>
      <c r="D1115" s="86" t="s">
        <v>832</v>
      </c>
      <c r="E1115" s="86" t="s">
        <v>832</v>
      </c>
      <c r="F1115" s="86" t="s">
        <v>27</v>
      </c>
      <c r="G1115" s="86" t="s">
        <v>85</v>
      </c>
      <c r="H1115" s="239">
        <f t="shared" si="15"/>
        <v>100</v>
      </c>
      <c r="I1115" s="86" t="s">
        <v>6205</v>
      </c>
    </row>
    <row r="1116" spans="1:9" x14ac:dyDescent="0.3">
      <c r="A1116" s="87" t="s">
        <v>2238</v>
      </c>
      <c r="B1116" s="87" t="s">
        <v>2230</v>
      </c>
      <c r="C1116" s="87" t="s">
        <v>1382</v>
      </c>
      <c r="D1116" s="86" t="s">
        <v>832</v>
      </c>
      <c r="E1116" s="86" t="s">
        <v>832</v>
      </c>
      <c r="F1116" s="86" t="s">
        <v>27</v>
      </c>
      <c r="G1116" s="86" t="s">
        <v>22</v>
      </c>
      <c r="H1116" s="239">
        <f t="shared" si="15"/>
        <v>100</v>
      </c>
      <c r="I1116" s="86" t="s">
        <v>6205</v>
      </c>
    </row>
    <row r="1117" spans="1:9" x14ac:dyDescent="0.3">
      <c r="A1117" s="87" t="s">
        <v>2239</v>
      </c>
      <c r="B1117" s="87" t="s">
        <v>2230</v>
      </c>
      <c r="C1117" s="87" t="s">
        <v>1325</v>
      </c>
      <c r="D1117" s="86" t="s">
        <v>832</v>
      </c>
      <c r="E1117" s="86" t="s">
        <v>832</v>
      </c>
      <c r="F1117" s="86" t="s">
        <v>27</v>
      </c>
      <c r="G1117" s="86" t="s">
        <v>22</v>
      </c>
      <c r="H1117" s="239">
        <f t="shared" si="15"/>
        <v>100</v>
      </c>
      <c r="I1117" s="86" t="s">
        <v>6205</v>
      </c>
    </row>
    <row r="1118" spans="1:9" x14ac:dyDescent="0.3">
      <c r="A1118" s="87" t="s">
        <v>2240</v>
      </c>
      <c r="B1118" s="87" t="s">
        <v>2230</v>
      </c>
      <c r="C1118" s="87" t="s">
        <v>1327</v>
      </c>
      <c r="D1118" s="86" t="s">
        <v>832</v>
      </c>
      <c r="E1118" s="86" t="s">
        <v>832</v>
      </c>
      <c r="F1118" s="86" t="s">
        <v>27</v>
      </c>
      <c r="G1118" s="86"/>
      <c r="H1118" s="239">
        <f t="shared" si="15"/>
        <v>100</v>
      </c>
      <c r="I1118" s="86" t="s">
        <v>6205</v>
      </c>
    </row>
    <row r="1119" spans="1:9" x14ac:dyDescent="0.3">
      <c r="A1119" s="87" t="s">
        <v>2241</v>
      </c>
      <c r="B1119" s="87" t="s">
        <v>2242</v>
      </c>
      <c r="C1119" s="87" t="s">
        <v>1387</v>
      </c>
      <c r="D1119" s="86" t="s">
        <v>834</v>
      </c>
      <c r="E1119" s="86" t="s">
        <v>835</v>
      </c>
      <c r="F1119" s="86" t="s">
        <v>27</v>
      </c>
      <c r="G1119" s="86" t="s">
        <v>85</v>
      </c>
      <c r="H1119" s="239">
        <f t="shared" si="15"/>
        <v>100</v>
      </c>
      <c r="I1119" s="86" t="s">
        <v>6205</v>
      </c>
    </row>
    <row r="1120" spans="1:9" x14ac:dyDescent="0.3">
      <c r="A1120" s="87" t="s">
        <v>2243</v>
      </c>
      <c r="B1120" s="87" t="s">
        <v>2244</v>
      </c>
      <c r="C1120" s="87" t="s">
        <v>2003</v>
      </c>
      <c r="D1120" s="86" t="s">
        <v>837</v>
      </c>
      <c r="E1120" s="86" t="s">
        <v>837</v>
      </c>
      <c r="F1120" s="86" t="s">
        <v>27</v>
      </c>
      <c r="G1120" s="86" t="s">
        <v>22</v>
      </c>
      <c r="H1120" s="239">
        <f t="shared" si="15"/>
        <v>100</v>
      </c>
      <c r="I1120" s="86" t="s">
        <v>6205</v>
      </c>
    </row>
    <row r="1121" spans="1:9" x14ac:dyDescent="0.3">
      <c r="A1121" s="87" t="s">
        <v>2245</v>
      </c>
      <c r="B1121" s="87" t="s">
        <v>2244</v>
      </c>
      <c r="C1121" s="87" t="s">
        <v>1983</v>
      </c>
      <c r="D1121" s="86" t="s">
        <v>837</v>
      </c>
      <c r="E1121" s="86" t="s">
        <v>837</v>
      </c>
      <c r="F1121" s="86" t="s">
        <v>27</v>
      </c>
      <c r="G1121" s="86" t="s">
        <v>22</v>
      </c>
      <c r="H1121" s="239">
        <f t="shared" si="15"/>
        <v>100</v>
      </c>
      <c r="I1121" s="86" t="s">
        <v>6205</v>
      </c>
    </row>
    <row r="1122" spans="1:9" x14ac:dyDescent="0.3">
      <c r="A1122" s="87" t="s">
        <v>2246</v>
      </c>
      <c r="B1122" s="87" t="s">
        <v>2244</v>
      </c>
      <c r="C1122" s="87" t="s">
        <v>1985</v>
      </c>
      <c r="D1122" s="86" t="s">
        <v>837</v>
      </c>
      <c r="E1122" s="86" t="s">
        <v>837</v>
      </c>
      <c r="F1122" s="86" t="s">
        <v>27</v>
      </c>
      <c r="G1122" s="86"/>
      <c r="H1122" s="239">
        <f t="shared" si="15"/>
        <v>100</v>
      </c>
      <c r="I1122" s="86" t="s">
        <v>6205</v>
      </c>
    </row>
    <row r="1123" spans="1:9" x14ac:dyDescent="0.3">
      <c r="A1123" s="87" t="s">
        <v>2247</v>
      </c>
      <c r="B1123" s="87" t="s">
        <v>2244</v>
      </c>
      <c r="C1123" s="87" t="s">
        <v>1989</v>
      </c>
      <c r="D1123" s="86" t="s">
        <v>837</v>
      </c>
      <c r="E1123" s="86" t="s">
        <v>837</v>
      </c>
      <c r="F1123" s="86" t="s">
        <v>27</v>
      </c>
      <c r="G1123" s="86"/>
      <c r="H1123" s="239">
        <f t="shared" si="15"/>
        <v>100</v>
      </c>
      <c r="I1123" s="86" t="s">
        <v>6205</v>
      </c>
    </row>
    <row r="1124" spans="1:9" x14ac:dyDescent="0.3">
      <c r="A1124" s="87" t="s">
        <v>2248</v>
      </c>
      <c r="B1124" s="87" t="s">
        <v>2244</v>
      </c>
      <c r="C1124" s="87" t="s">
        <v>2249</v>
      </c>
      <c r="D1124" s="86" t="s">
        <v>837</v>
      </c>
      <c r="E1124" s="86" t="s">
        <v>837</v>
      </c>
      <c r="F1124" s="86" t="s">
        <v>27</v>
      </c>
      <c r="G1124" s="86"/>
      <c r="H1124" s="239">
        <f t="shared" si="15"/>
        <v>100</v>
      </c>
      <c r="I1124" s="86" t="s">
        <v>6205</v>
      </c>
    </row>
    <row r="1125" spans="1:9" x14ac:dyDescent="0.3">
      <c r="A1125" s="87" t="s">
        <v>2250</v>
      </c>
      <c r="B1125" s="87" t="s">
        <v>2251</v>
      </c>
      <c r="C1125" s="87" t="s">
        <v>1440</v>
      </c>
      <c r="D1125" s="86" t="s">
        <v>837</v>
      </c>
      <c r="E1125" s="86" t="s">
        <v>5188</v>
      </c>
      <c r="F1125" s="86" t="s">
        <v>27</v>
      </c>
      <c r="G1125" s="86" t="s">
        <v>22</v>
      </c>
      <c r="H1125" s="239">
        <f t="shared" si="15"/>
        <v>100</v>
      </c>
      <c r="I1125" s="86" t="s">
        <v>6205</v>
      </c>
    </row>
    <row r="1126" spans="1:9" x14ac:dyDescent="0.3">
      <c r="A1126" s="87" t="s">
        <v>2252</v>
      </c>
      <c r="B1126" s="87" t="s">
        <v>2253</v>
      </c>
      <c r="C1126" s="87" t="s">
        <v>1987</v>
      </c>
      <c r="D1126" s="86" t="s">
        <v>837</v>
      </c>
      <c r="E1126" s="86" t="s">
        <v>5189</v>
      </c>
      <c r="F1126" s="86" t="s">
        <v>27</v>
      </c>
      <c r="G1126" s="86" t="s">
        <v>85</v>
      </c>
      <c r="H1126" s="239">
        <f t="shared" si="15"/>
        <v>100</v>
      </c>
      <c r="I1126" s="86" t="s">
        <v>6205</v>
      </c>
    </row>
    <row r="1127" spans="1:9" x14ac:dyDescent="0.3">
      <c r="A1127" s="87" t="s">
        <v>2254</v>
      </c>
      <c r="B1127" s="87" t="s">
        <v>2255</v>
      </c>
      <c r="C1127" s="87" t="s">
        <v>1684</v>
      </c>
      <c r="D1127" s="86" t="s">
        <v>839</v>
      </c>
      <c r="E1127" s="86" t="s">
        <v>839</v>
      </c>
      <c r="F1127" s="86" t="s">
        <v>27</v>
      </c>
      <c r="G1127" s="86" t="s">
        <v>85</v>
      </c>
      <c r="H1127" s="239">
        <f t="shared" si="15"/>
        <v>100</v>
      </c>
      <c r="I1127" s="86" t="s">
        <v>6205</v>
      </c>
    </row>
    <row r="1128" spans="1:9" x14ac:dyDescent="0.3">
      <c r="A1128" s="87" t="s">
        <v>2256</v>
      </c>
      <c r="B1128" s="87" t="s">
        <v>2255</v>
      </c>
      <c r="C1128" s="87" t="s">
        <v>1272</v>
      </c>
      <c r="D1128" s="86" t="s">
        <v>839</v>
      </c>
      <c r="E1128" s="86" t="s">
        <v>839</v>
      </c>
      <c r="F1128" s="86" t="s">
        <v>27</v>
      </c>
      <c r="G1128" s="86" t="s">
        <v>85</v>
      </c>
      <c r="H1128" s="239">
        <f t="shared" si="15"/>
        <v>100</v>
      </c>
      <c r="I1128" s="86" t="s">
        <v>6205</v>
      </c>
    </row>
    <row r="1129" spans="1:9" x14ac:dyDescent="0.3">
      <c r="A1129" s="87" t="s">
        <v>2257</v>
      </c>
      <c r="B1129" s="87" t="s">
        <v>2255</v>
      </c>
      <c r="C1129" s="87" t="s">
        <v>1274</v>
      </c>
      <c r="D1129" s="86" t="s">
        <v>839</v>
      </c>
      <c r="E1129" s="86" t="s">
        <v>839</v>
      </c>
      <c r="F1129" s="86" t="s">
        <v>27</v>
      </c>
      <c r="G1129" s="86" t="s">
        <v>22</v>
      </c>
      <c r="H1129" s="239">
        <f t="shared" si="15"/>
        <v>100</v>
      </c>
      <c r="I1129" s="86" t="s">
        <v>6205</v>
      </c>
    </row>
    <row r="1130" spans="1:9" x14ac:dyDescent="0.3">
      <c r="A1130" s="87" t="s">
        <v>2258</v>
      </c>
      <c r="B1130" s="87" t="s">
        <v>2255</v>
      </c>
      <c r="C1130" s="87" t="s">
        <v>1688</v>
      </c>
      <c r="D1130" s="86" t="s">
        <v>839</v>
      </c>
      <c r="E1130" s="86" t="s">
        <v>839</v>
      </c>
      <c r="F1130" s="86" t="s">
        <v>27</v>
      </c>
      <c r="G1130" s="86"/>
      <c r="H1130" s="239">
        <f t="shared" si="15"/>
        <v>100</v>
      </c>
      <c r="I1130" s="86" t="s">
        <v>6205</v>
      </c>
    </row>
    <row r="1131" spans="1:9" x14ac:dyDescent="0.3">
      <c r="A1131" s="87" t="s">
        <v>2259</v>
      </c>
      <c r="B1131" s="87" t="s">
        <v>2255</v>
      </c>
      <c r="C1131" s="87" t="s">
        <v>1559</v>
      </c>
      <c r="D1131" s="86" t="s">
        <v>839</v>
      </c>
      <c r="E1131" s="86" t="s">
        <v>839</v>
      </c>
      <c r="F1131" s="86" t="s">
        <v>27</v>
      </c>
      <c r="G1131" s="86"/>
      <c r="H1131" s="239">
        <f t="shared" si="15"/>
        <v>100</v>
      </c>
      <c r="I1131" s="86" t="s">
        <v>6205</v>
      </c>
    </row>
    <row r="1132" spans="1:9" x14ac:dyDescent="0.3">
      <c r="A1132" s="87" t="s">
        <v>2260</v>
      </c>
      <c r="B1132" s="87" t="s">
        <v>2261</v>
      </c>
      <c r="C1132" s="87" t="s">
        <v>2262</v>
      </c>
      <c r="D1132" s="86" t="s">
        <v>152</v>
      </c>
      <c r="E1132" s="86" t="s">
        <v>152</v>
      </c>
      <c r="F1132" s="86" t="s">
        <v>27</v>
      </c>
      <c r="G1132" s="86" t="s">
        <v>20</v>
      </c>
      <c r="H1132" s="239">
        <f t="shared" si="15"/>
        <v>100</v>
      </c>
      <c r="I1132" s="86" t="s">
        <v>6205</v>
      </c>
    </row>
    <row r="1133" spans="1:9" x14ac:dyDescent="0.3">
      <c r="A1133" s="87" t="s">
        <v>2263</v>
      </c>
      <c r="B1133" s="87" t="s">
        <v>2261</v>
      </c>
      <c r="C1133" s="87" t="s">
        <v>1277</v>
      </c>
      <c r="D1133" s="86" t="s">
        <v>152</v>
      </c>
      <c r="E1133" s="86" t="s">
        <v>152</v>
      </c>
      <c r="F1133" s="86" t="s">
        <v>27</v>
      </c>
      <c r="G1133" s="86" t="s">
        <v>18</v>
      </c>
      <c r="H1133" s="239">
        <f t="shared" si="15"/>
        <v>100</v>
      </c>
      <c r="I1133" s="86" t="s">
        <v>6205</v>
      </c>
    </row>
    <row r="1134" spans="1:9" x14ac:dyDescent="0.3">
      <c r="A1134" s="87" t="s">
        <v>2264</v>
      </c>
      <c r="B1134" s="87" t="s">
        <v>2261</v>
      </c>
      <c r="C1134" s="87" t="s">
        <v>1657</v>
      </c>
      <c r="D1134" s="86" t="s">
        <v>152</v>
      </c>
      <c r="E1134" s="86" t="s">
        <v>152</v>
      </c>
      <c r="F1134" s="86" t="s">
        <v>27</v>
      </c>
      <c r="G1134" s="86" t="s">
        <v>20</v>
      </c>
      <c r="H1134" s="239">
        <f t="shared" si="15"/>
        <v>100</v>
      </c>
      <c r="I1134" s="86" t="s">
        <v>6205</v>
      </c>
    </row>
    <row r="1135" spans="1:9" x14ac:dyDescent="0.3">
      <c r="A1135" s="87" t="s">
        <v>2265</v>
      </c>
      <c r="B1135" s="87" t="s">
        <v>2261</v>
      </c>
      <c r="C1135" s="87" t="s">
        <v>1691</v>
      </c>
      <c r="D1135" s="86" t="s">
        <v>152</v>
      </c>
      <c r="E1135" s="86" t="s">
        <v>152</v>
      </c>
      <c r="F1135" s="86" t="s">
        <v>27</v>
      </c>
      <c r="G1135" s="86" t="s">
        <v>18</v>
      </c>
      <c r="H1135" s="239">
        <f t="shared" si="15"/>
        <v>100</v>
      </c>
      <c r="I1135" s="86" t="s">
        <v>6205</v>
      </c>
    </row>
    <row r="1136" spans="1:9" x14ac:dyDescent="0.3">
      <c r="A1136" s="87" t="s">
        <v>2266</v>
      </c>
      <c r="B1136" s="87" t="s">
        <v>2261</v>
      </c>
      <c r="C1136" s="87" t="s">
        <v>1563</v>
      </c>
      <c r="D1136" s="86" t="s">
        <v>152</v>
      </c>
      <c r="E1136" s="86" t="s">
        <v>152</v>
      </c>
      <c r="F1136" s="86" t="s">
        <v>27</v>
      </c>
      <c r="G1136" s="86" t="s">
        <v>20</v>
      </c>
      <c r="H1136" s="239">
        <f t="shared" si="15"/>
        <v>100</v>
      </c>
      <c r="I1136" s="86" t="s">
        <v>6205</v>
      </c>
    </row>
    <row r="1137" spans="1:9" x14ac:dyDescent="0.3">
      <c r="A1137" s="87" t="s">
        <v>2267</v>
      </c>
      <c r="B1137" s="87" t="s">
        <v>2261</v>
      </c>
      <c r="C1137" s="87" t="s">
        <v>2268</v>
      </c>
      <c r="D1137" s="86" t="s">
        <v>152</v>
      </c>
      <c r="E1137" s="86" t="s">
        <v>152</v>
      </c>
      <c r="F1137" s="86" t="s">
        <v>27</v>
      </c>
      <c r="G1137" s="86" t="s">
        <v>20</v>
      </c>
      <c r="H1137" s="239">
        <f t="shared" si="15"/>
        <v>100</v>
      </c>
      <c r="I1137" s="86" t="s">
        <v>6205</v>
      </c>
    </row>
    <row r="1138" spans="1:9" x14ac:dyDescent="0.3">
      <c r="A1138" s="87" t="s">
        <v>2269</v>
      </c>
      <c r="B1138" s="87" t="s">
        <v>2261</v>
      </c>
      <c r="C1138" s="87" t="s">
        <v>1919</v>
      </c>
      <c r="D1138" s="86" t="s">
        <v>152</v>
      </c>
      <c r="E1138" s="86" t="s">
        <v>152</v>
      </c>
      <c r="F1138" s="86" t="s">
        <v>27</v>
      </c>
      <c r="G1138" s="86" t="s">
        <v>20</v>
      </c>
      <c r="H1138" s="239">
        <f t="shared" si="15"/>
        <v>100</v>
      </c>
      <c r="I1138" s="86" t="s">
        <v>6205</v>
      </c>
    </row>
    <row r="1139" spans="1:9" x14ac:dyDescent="0.3">
      <c r="A1139" s="87" t="s">
        <v>2270</v>
      </c>
      <c r="B1139" s="87" t="s">
        <v>2261</v>
      </c>
      <c r="C1139" s="87" t="s">
        <v>1279</v>
      </c>
      <c r="D1139" s="86" t="s">
        <v>152</v>
      </c>
      <c r="E1139" s="86" t="s">
        <v>152</v>
      </c>
      <c r="F1139" s="86" t="s">
        <v>27</v>
      </c>
      <c r="G1139" s="86" t="s">
        <v>20</v>
      </c>
      <c r="H1139" s="239">
        <f t="shared" si="15"/>
        <v>100</v>
      </c>
      <c r="I1139" s="86" t="s">
        <v>6205</v>
      </c>
    </row>
    <row r="1140" spans="1:9" x14ac:dyDescent="0.3">
      <c r="A1140" s="87" t="s">
        <v>2271</v>
      </c>
      <c r="B1140" s="87" t="s">
        <v>2261</v>
      </c>
      <c r="C1140" s="87" t="s">
        <v>1285</v>
      </c>
      <c r="D1140" s="86" t="s">
        <v>152</v>
      </c>
      <c r="E1140" s="86" t="s">
        <v>152</v>
      </c>
      <c r="F1140" s="86" t="s">
        <v>27</v>
      </c>
      <c r="G1140" s="86" t="s">
        <v>22</v>
      </c>
      <c r="H1140" s="239">
        <f t="shared" si="15"/>
        <v>100</v>
      </c>
      <c r="I1140" s="86" t="s">
        <v>6205</v>
      </c>
    </row>
    <row r="1141" spans="1:9" x14ac:dyDescent="0.3">
      <c r="A1141" s="87" t="s">
        <v>2272</v>
      </c>
      <c r="B1141" s="87" t="s">
        <v>2261</v>
      </c>
      <c r="C1141" s="87" t="s">
        <v>1287</v>
      </c>
      <c r="D1141" s="86" t="s">
        <v>152</v>
      </c>
      <c r="E1141" s="86" t="s">
        <v>152</v>
      </c>
      <c r="F1141" s="86" t="s">
        <v>27</v>
      </c>
      <c r="G1141" s="86" t="s">
        <v>22</v>
      </c>
      <c r="H1141" s="239">
        <f t="shared" si="15"/>
        <v>100</v>
      </c>
      <c r="I1141" s="86" t="s">
        <v>6205</v>
      </c>
    </row>
    <row r="1142" spans="1:9" x14ac:dyDescent="0.3">
      <c r="A1142" s="87" t="s">
        <v>2273</v>
      </c>
      <c r="B1142" s="87" t="s">
        <v>2261</v>
      </c>
      <c r="C1142" s="87" t="s">
        <v>1289</v>
      </c>
      <c r="D1142" s="86" t="s">
        <v>152</v>
      </c>
      <c r="E1142" s="86" t="s">
        <v>152</v>
      </c>
      <c r="F1142" s="86" t="s">
        <v>27</v>
      </c>
      <c r="G1142" s="86" t="s">
        <v>20</v>
      </c>
      <c r="H1142" s="239">
        <f t="shared" si="15"/>
        <v>100</v>
      </c>
      <c r="I1142" s="86" t="s">
        <v>6205</v>
      </c>
    </row>
    <row r="1143" spans="1:9" x14ac:dyDescent="0.3">
      <c r="A1143" s="87" t="s">
        <v>2274</v>
      </c>
      <c r="B1143" s="87" t="s">
        <v>2261</v>
      </c>
      <c r="C1143" s="87" t="s">
        <v>1291</v>
      </c>
      <c r="D1143" s="86" t="s">
        <v>152</v>
      </c>
      <c r="E1143" s="86" t="s">
        <v>152</v>
      </c>
      <c r="F1143" s="86" t="s">
        <v>27</v>
      </c>
      <c r="G1143" s="86" t="s">
        <v>18</v>
      </c>
      <c r="H1143" s="239">
        <f t="shared" si="15"/>
        <v>100</v>
      </c>
      <c r="I1143" s="86" t="s">
        <v>6205</v>
      </c>
    </row>
    <row r="1144" spans="1:9" x14ac:dyDescent="0.3">
      <c r="A1144" s="87" t="s">
        <v>2275</v>
      </c>
      <c r="B1144" s="87" t="s">
        <v>2261</v>
      </c>
      <c r="C1144" s="87" t="s">
        <v>1926</v>
      </c>
      <c r="D1144" s="86" t="s">
        <v>152</v>
      </c>
      <c r="E1144" s="86" t="s">
        <v>152</v>
      </c>
      <c r="F1144" s="86" t="s">
        <v>27</v>
      </c>
      <c r="G1144" s="86" t="s">
        <v>18</v>
      </c>
      <c r="H1144" s="239">
        <f t="shared" si="15"/>
        <v>100</v>
      </c>
      <c r="I1144" s="86" t="s">
        <v>6205</v>
      </c>
    </row>
    <row r="1145" spans="1:9" x14ac:dyDescent="0.3">
      <c r="A1145" s="87" t="s">
        <v>2276</v>
      </c>
      <c r="B1145" s="87" t="s">
        <v>2261</v>
      </c>
      <c r="C1145" s="87" t="s">
        <v>1564</v>
      </c>
      <c r="D1145" s="86" t="s">
        <v>152</v>
      </c>
      <c r="E1145" s="86" t="s">
        <v>152</v>
      </c>
      <c r="F1145" s="86" t="s">
        <v>27</v>
      </c>
      <c r="G1145" s="86" t="s">
        <v>22</v>
      </c>
      <c r="H1145" s="239">
        <f t="shared" si="15"/>
        <v>100</v>
      </c>
      <c r="I1145" s="86" t="s">
        <v>6205</v>
      </c>
    </row>
    <row r="1146" spans="1:9" x14ac:dyDescent="0.3">
      <c r="A1146" s="87" t="s">
        <v>2277</v>
      </c>
      <c r="B1146" s="87" t="s">
        <v>2261</v>
      </c>
      <c r="C1146" s="87" t="s">
        <v>1630</v>
      </c>
      <c r="D1146" s="86" t="s">
        <v>152</v>
      </c>
      <c r="E1146" s="86" t="s">
        <v>152</v>
      </c>
      <c r="F1146" s="86" t="s">
        <v>27</v>
      </c>
      <c r="G1146" s="86" t="s">
        <v>22</v>
      </c>
      <c r="H1146" s="239">
        <f t="shared" si="15"/>
        <v>100</v>
      </c>
      <c r="I1146" s="86" t="s">
        <v>6205</v>
      </c>
    </row>
    <row r="1147" spans="1:9" x14ac:dyDescent="0.3">
      <c r="A1147" s="87" t="s">
        <v>2278</v>
      </c>
      <c r="B1147" s="87" t="s">
        <v>2261</v>
      </c>
      <c r="C1147" s="87" t="s">
        <v>1565</v>
      </c>
      <c r="D1147" s="86" t="s">
        <v>152</v>
      </c>
      <c r="E1147" s="86" t="s">
        <v>152</v>
      </c>
      <c r="F1147" s="86" t="s">
        <v>27</v>
      </c>
      <c r="G1147" s="86" t="s">
        <v>84</v>
      </c>
      <c r="H1147" s="239">
        <f t="shared" si="15"/>
        <v>100</v>
      </c>
      <c r="I1147" s="86" t="s">
        <v>6205</v>
      </c>
    </row>
    <row r="1148" spans="1:9" x14ac:dyDescent="0.3">
      <c r="A1148" s="87" t="s">
        <v>2279</v>
      </c>
      <c r="B1148" s="87" t="s">
        <v>2261</v>
      </c>
      <c r="C1148" s="87" t="s">
        <v>1566</v>
      </c>
      <c r="D1148" s="86" t="s">
        <v>152</v>
      </c>
      <c r="E1148" s="86" t="s">
        <v>152</v>
      </c>
      <c r="F1148" s="86" t="s">
        <v>27</v>
      </c>
      <c r="G1148" s="86" t="s">
        <v>18</v>
      </c>
      <c r="H1148" s="239">
        <f t="shared" si="15"/>
        <v>100</v>
      </c>
      <c r="I1148" s="86" t="s">
        <v>6205</v>
      </c>
    </row>
    <row r="1149" spans="1:9" x14ac:dyDescent="0.3">
      <c r="A1149" s="87" t="s">
        <v>2280</v>
      </c>
      <c r="B1149" s="87" t="s">
        <v>2261</v>
      </c>
      <c r="C1149" s="87" t="s">
        <v>1939</v>
      </c>
      <c r="D1149" s="86" t="s">
        <v>152</v>
      </c>
      <c r="E1149" s="86" t="s">
        <v>152</v>
      </c>
      <c r="F1149" s="86" t="s">
        <v>27</v>
      </c>
      <c r="G1149" s="86" t="s">
        <v>20</v>
      </c>
      <c r="H1149" s="239">
        <f t="shared" si="15"/>
        <v>100</v>
      </c>
      <c r="I1149" s="86" t="s">
        <v>6205</v>
      </c>
    </row>
    <row r="1150" spans="1:9" x14ac:dyDescent="0.3">
      <c r="A1150" s="87" t="s">
        <v>2281</v>
      </c>
      <c r="B1150" s="87" t="s">
        <v>2261</v>
      </c>
      <c r="C1150" s="87" t="s">
        <v>1293</v>
      </c>
      <c r="D1150" s="86" t="s">
        <v>152</v>
      </c>
      <c r="E1150" s="86" t="s">
        <v>152</v>
      </c>
      <c r="F1150" s="86" t="s">
        <v>27</v>
      </c>
      <c r="G1150" s="86" t="s">
        <v>22</v>
      </c>
      <c r="H1150" s="239">
        <f t="shared" si="15"/>
        <v>100</v>
      </c>
      <c r="I1150" s="86" t="s">
        <v>6205</v>
      </c>
    </row>
    <row r="1151" spans="1:9" x14ac:dyDescent="0.3">
      <c r="A1151" s="87" t="s">
        <v>2282</v>
      </c>
      <c r="B1151" s="87" t="s">
        <v>2261</v>
      </c>
      <c r="C1151" s="87" t="s">
        <v>1295</v>
      </c>
      <c r="D1151" s="86" t="s">
        <v>152</v>
      </c>
      <c r="E1151" s="86" t="s">
        <v>152</v>
      </c>
      <c r="F1151" s="86" t="s">
        <v>27</v>
      </c>
      <c r="G1151" s="86" t="s">
        <v>22</v>
      </c>
      <c r="H1151" s="239">
        <f t="shared" si="15"/>
        <v>100</v>
      </c>
      <c r="I1151" s="86" t="s">
        <v>6205</v>
      </c>
    </row>
    <row r="1152" spans="1:9" x14ac:dyDescent="0.3">
      <c r="A1152" s="87" t="s">
        <v>2283</v>
      </c>
      <c r="B1152" s="87" t="s">
        <v>2261</v>
      </c>
      <c r="C1152" s="87" t="s">
        <v>1567</v>
      </c>
      <c r="D1152" s="86" t="s">
        <v>152</v>
      </c>
      <c r="E1152" s="86" t="s">
        <v>152</v>
      </c>
      <c r="F1152" s="86" t="s">
        <v>27</v>
      </c>
      <c r="G1152" s="86" t="s">
        <v>22</v>
      </c>
      <c r="H1152" s="239">
        <f t="shared" ref="H1152:H1215" si="16">IF($A1152="","",IF($F1152=INDEX(Cat_ZAP,1),INDEX(Pts_ZAP,1),IF($G1152="","",_xlfn.XLOOKUP($G1152,Cat_Marg,Pts_Marg,""))))</f>
        <v>100</v>
      </c>
      <c r="I1152" s="86" t="s">
        <v>6205</v>
      </c>
    </row>
    <row r="1153" spans="1:9" x14ac:dyDescent="0.3">
      <c r="A1153" s="87" t="s">
        <v>2284</v>
      </c>
      <c r="B1153" s="87" t="s">
        <v>2261</v>
      </c>
      <c r="C1153" s="87" t="s">
        <v>1316</v>
      </c>
      <c r="D1153" s="86" t="s">
        <v>152</v>
      </c>
      <c r="E1153" s="86" t="s">
        <v>152</v>
      </c>
      <c r="F1153" s="86" t="s">
        <v>27</v>
      </c>
      <c r="G1153" s="86" t="s">
        <v>18</v>
      </c>
      <c r="H1153" s="239">
        <f t="shared" si="16"/>
        <v>100</v>
      </c>
      <c r="I1153" s="86" t="s">
        <v>6205</v>
      </c>
    </row>
    <row r="1154" spans="1:9" x14ac:dyDescent="0.3">
      <c r="A1154" s="87" t="s">
        <v>2285</v>
      </c>
      <c r="B1154" s="87" t="s">
        <v>2261</v>
      </c>
      <c r="C1154" s="87" t="s">
        <v>1318</v>
      </c>
      <c r="D1154" s="86" t="s">
        <v>152</v>
      </c>
      <c r="E1154" s="86" t="s">
        <v>152</v>
      </c>
      <c r="F1154" s="86" t="s">
        <v>27</v>
      </c>
      <c r="G1154" s="86" t="s">
        <v>18</v>
      </c>
      <c r="H1154" s="239">
        <f t="shared" si="16"/>
        <v>100</v>
      </c>
      <c r="I1154" s="86" t="s">
        <v>6205</v>
      </c>
    </row>
    <row r="1155" spans="1:9" x14ac:dyDescent="0.3">
      <c r="A1155" s="87" t="s">
        <v>2286</v>
      </c>
      <c r="B1155" s="87" t="s">
        <v>2261</v>
      </c>
      <c r="C1155" s="87" t="s">
        <v>1320</v>
      </c>
      <c r="D1155" s="86" t="s">
        <v>152</v>
      </c>
      <c r="E1155" s="86" t="s">
        <v>152</v>
      </c>
      <c r="F1155" s="86" t="s">
        <v>27</v>
      </c>
      <c r="G1155" s="86" t="s">
        <v>20</v>
      </c>
      <c r="H1155" s="239">
        <f t="shared" si="16"/>
        <v>100</v>
      </c>
      <c r="I1155" s="86" t="s">
        <v>6205</v>
      </c>
    </row>
    <row r="1156" spans="1:9" x14ac:dyDescent="0.3">
      <c r="A1156" s="87" t="s">
        <v>2287</v>
      </c>
      <c r="B1156" s="87" t="s">
        <v>2261</v>
      </c>
      <c r="C1156" s="87" t="s">
        <v>1297</v>
      </c>
      <c r="D1156" s="86" t="s">
        <v>152</v>
      </c>
      <c r="E1156" s="86" t="s">
        <v>152</v>
      </c>
      <c r="F1156" s="86" t="s">
        <v>27</v>
      </c>
      <c r="G1156" s="86" t="s">
        <v>22</v>
      </c>
      <c r="H1156" s="239">
        <f t="shared" si="16"/>
        <v>100</v>
      </c>
      <c r="I1156" s="86" t="s">
        <v>6205</v>
      </c>
    </row>
    <row r="1157" spans="1:9" x14ac:dyDescent="0.3">
      <c r="A1157" s="87" t="s">
        <v>2288</v>
      </c>
      <c r="B1157" s="87" t="s">
        <v>2261</v>
      </c>
      <c r="C1157" s="87" t="s">
        <v>1299</v>
      </c>
      <c r="D1157" s="86" t="s">
        <v>152</v>
      </c>
      <c r="E1157" s="86" t="s">
        <v>152</v>
      </c>
      <c r="F1157" s="86" t="s">
        <v>27</v>
      </c>
      <c r="G1157" s="86" t="s">
        <v>22</v>
      </c>
      <c r="H1157" s="239">
        <f t="shared" si="16"/>
        <v>100</v>
      </c>
      <c r="I1157" s="86" t="s">
        <v>6205</v>
      </c>
    </row>
    <row r="1158" spans="1:9" x14ac:dyDescent="0.3">
      <c r="A1158" s="87" t="s">
        <v>2289</v>
      </c>
      <c r="B1158" s="87" t="s">
        <v>2261</v>
      </c>
      <c r="C1158" s="87" t="s">
        <v>1301</v>
      </c>
      <c r="D1158" s="86" t="s">
        <v>152</v>
      </c>
      <c r="E1158" s="86" t="s">
        <v>152</v>
      </c>
      <c r="F1158" s="86" t="s">
        <v>27</v>
      </c>
      <c r="G1158" s="86" t="s">
        <v>85</v>
      </c>
      <c r="H1158" s="239">
        <f t="shared" si="16"/>
        <v>100</v>
      </c>
      <c r="I1158" s="86" t="s">
        <v>6205</v>
      </c>
    </row>
    <row r="1159" spans="1:9" x14ac:dyDescent="0.3">
      <c r="A1159" s="87" t="s">
        <v>2290</v>
      </c>
      <c r="B1159" s="87" t="s">
        <v>2261</v>
      </c>
      <c r="C1159" s="87" t="s">
        <v>1303</v>
      </c>
      <c r="D1159" s="86" t="s">
        <v>152</v>
      </c>
      <c r="E1159" s="86" t="s">
        <v>152</v>
      </c>
      <c r="F1159" s="86" t="s">
        <v>27</v>
      </c>
      <c r="G1159" s="86" t="s">
        <v>84</v>
      </c>
      <c r="H1159" s="239">
        <f t="shared" si="16"/>
        <v>100</v>
      </c>
      <c r="I1159" s="86" t="s">
        <v>6205</v>
      </c>
    </row>
    <row r="1160" spans="1:9" x14ac:dyDescent="0.3">
      <c r="A1160" s="87" t="s">
        <v>2291</v>
      </c>
      <c r="B1160" s="87" t="s">
        <v>2261</v>
      </c>
      <c r="C1160" s="87" t="s">
        <v>1305</v>
      </c>
      <c r="D1160" s="86" t="s">
        <v>152</v>
      </c>
      <c r="E1160" s="86" t="s">
        <v>152</v>
      </c>
      <c r="F1160" s="86" t="s">
        <v>27</v>
      </c>
      <c r="G1160" s="86"/>
      <c r="H1160" s="239">
        <f t="shared" si="16"/>
        <v>100</v>
      </c>
      <c r="I1160" s="86" t="s">
        <v>6205</v>
      </c>
    </row>
    <row r="1161" spans="1:9" x14ac:dyDescent="0.3">
      <c r="A1161" s="87" t="s">
        <v>2292</v>
      </c>
      <c r="B1161" s="87" t="s">
        <v>2261</v>
      </c>
      <c r="C1161" s="87" t="s">
        <v>1583</v>
      </c>
      <c r="D1161" s="86" t="s">
        <v>152</v>
      </c>
      <c r="E1161" s="86" t="s">
        <v>152</v>
      </c>
      <c r="F1161" s="86" t="s">
        <v>27</v>
      </c>
      <c r="G1161" s="86" t="s">
        <v>22</v>
      </c>
      <c r="H1161" s="239">
        <f t="shared" si="16"/>
        <v>100</v>
      </c>
      <c r="I1161" s="86" t="s">
        <v>6205</v>
      </c>
    </row>
    <row r="1162" spans="1:9" x14ac:dyDescent="0.3">
      <c r="A1162" s="87" t="s">
        <v>2293</v>
      </c>
      <c r="B1162" s="87" t="s">
        <v>2261</v>
      </c>
      <c r="C1162" s="87" t="s">
        <v>1585</v>
      </c>
      <c r="D1162" s="86" t="s">
        <v>152</v>
      </c>
      <c r="E1162" s="86" t="s">
        <v>152</v>
      </c>
      <c r="F1162" s="86" t="s">
        <v>27</v>
      </c>
      <c r="G1162" s="86"/>
      <c r="H1162" s="239">
        <f t="shared" si="16"/>
        <v>100</v>
      </c>
      <c r="I1162" s="86" t="s">
        <v>6205</v>
      </c>
    </row>
    <row r="1163" spans="1:9" x14ac:dyDescent="0.3">
      <c r="A1163" s="87" t="s">
        <v>2294</v>
      </c>
      <c r="B1163" s="87" t="s">
        <v>2261</v>
      </c>
      <c r="C1163" s="87" t="s">
        <v>1587</v>
      </c>
      <c r="D1163" s="86" t="s">
        <v>152</v>
      </c>
      <c r="E1163" s="86" t="s">
        <v>152</v>
      </c>
      <c r="F1163" s="86" t="s">
        <v>27</v>
      </c>
      <c r="G1163" s="86" t="s">
        <v>84</v>
      </c>
      <c r="H1163" s="239">
        <f t="shared" si="16"/>
        <v>100</v>
      </c>
      <c r="I1163" s="86" t="s">
        <v>6205</v>
      </c>
    </row>
    <row r="1164" spans="1:9" x14ac:dyDescent="0.3">
      <c r="A1164" s="87" t="s">
        <v>2295</v>
      </c>
      <c r="B1164" s="87" t="s">
        <v>2261</v>
      </c>
      <c r="C1164" s="87" t="s">
        <v>2296</v>
      </c>
      <c r="D1164" s="86" t="s">
        <v>152</v>
      </c>
      <c r="E1164" s="86" t="s">
        <v>152</v>
      </c>
      <c r="F1164" s="86" t="s">
        <v>27</v>
      </c>
      <c r="G1164" s="86" t="s">
        <v>84</v>
      </c>
      <c r="H1164" s="239">
        <f t="shared" si="16"/>
        <v>100</v>
      </c>
      <c r="I1164" s="86" t="s">
        <v>6205</v>
      </c>
    </row>
    <row r="1165" spans="1:9" x14ac:dyDescent="0.3">
      <c r="A1165" s="87" t="s">
        <v>2297</v>
      </c>
      <c r="B1165" s="87" t="s">
        <v>2261</v>
      </c>
      <c r="C1165" s="87" t="s">
        <v>1589</v>
      </c>
      <c r="D1165" s="86" t="s">
        <v>152</v>
      </c>
      <c r="E1165" s="86" t="s">
        <v>152</v>
      </c>
      <c r="F1165" s="86" t="s">
        <v>27</v>
      </c>
      <c r="G1165" s="86" t="s">
        <v>22</v>
      </c>
      <c r="H1165" s="239">
        <f t="shared" si="16"/>
        <v>100</v>
      </c>
      <c r="I1165" s="86" t="s">
        <v>6205</v>
      </c>
    </row>
    <row r="1166" spans="1:9" x14ac:dyDescent="0.3">
      <c r="A1166" s="87" t="s">
        <v>2298</v>
      </c>
      <c r="B1166" s="87" t="s">
        <v>2261</v>
      </c>
      <c r="C1166" s="87" t="s">
        <v>1632</v>
      </c>
      <c r="D1166" s="86" t="s">
        <v>152</v>
      </c>
      <c r="E1166" s="86" t="s">
        <v>152</v>
      </c>
      <c r="F1166" s="86" t="s">
        <v>27</v>
      </c>
      <c r="G1166" s="86" t="s">
        <v>22</v>
      </c>
      <c r="H1166" s="239">
        <f t="shared" si="16"/>
        <v>100</v>
      </c>
      <c r="I1166" s="86" t="s">
        <v>6205</v>
      </c>
    </row>
    <row r="1167" spans="1:9" x14ac:dyDescent="0.3">
      <c r="A1167" s="87" t="s">
        <v>2299</v>
      </c>
      <c r="B1167" s="87" t="s">
        <v>2261</v>
      </c>
      <c r="C1167" s="87" t="s">
        <v>1634</v>
      </c>
      <c r="D1167" s="86" t="s">
        <v>152</v>
      </c>
      <c r="E1167" s="86" t="s">
        <v>152</v>
      </c>
      <c r="F1167" s="86" t="s">
        <v>27</v>
      </c>
      <c r="G1167" s="86"/>
      <c r="H1167" s="239">
        <f t="shared" si="16"/>
        <v>100</v>
      </c>
      <c r="I1167" s="86" t="s">
        <v>6205</v>
      </c>
    </row>
    <row r="1168" spans="1:9" x14ac:dyDescent="0.3">
      <c r="A1168" s="87" t="s">
        <v>2300</v>
      </c>
      <c r="B1168" s="87" t="s">
        <v>2261</v>
      </c>
      <c r="C1168" s="87" t="s">
        <v>1636</v>
      </c>
      <c r="D1168" s="86" t="s">
        <v>152</v>
      </c>
      <c r="E1168" s="86" t="s">
        <v>152</v>
      </c>
      <c r="F1168" s="86" t="s">
        <v>27</v>
      </c>
      <c r="G1168" s="86" t="s">
        <v>85</v>
      </c>
      <c r="H1168" s="239">
        <f t="shared" si="16"/>
        <v>100</v>
      </c>
      <c r="I1168" s="86" t="s">
        <v>6205</v>
      </c>
    </row>
    <row r="1169" spans="1:9" x14ac:dyDescent="0.3">
      <c r="A1169" s="87" t="s">
        <v>2301</v>
      </c>
      <c r="B1169" s="87" t="s">
        <v>2261</v>
      </c>
      <c r="C1169" s="87" t="s">
        <v>1639</v>
      </c>
      <c r="D1169" s="86" t="s">
        <v>152</v>
      </c>
      <c r="E1169" s="86" t="s">
        <v>152</v>
      </c>
      <c r="F1169" s="86" t="s">
        <v>27</v>
      </c>
      <c r="G1169" s="86" t="s">
        <v>22</v>
      </c>
      <c r="H1169" s="239">
        <f t="shared" si="16"/>
        <v>100</v>
      </c>
      <c r="I1169" s="86" t="s">
        <v>6205</v>
      </c>
    </row>
    <row r="1170" spans="1:9" x14ac:dyDescent="0.3">
      <c r="A1170" s="87" t="s">
        <v>2302</v>
      </c>
      <c r="B1170" s="87" t="s">
        <v>2261</v>
      </c>
      <c r="C1170" s="87" t="s">
        <v>1641</v>
      </c>
      <c r="D1170" s="86" t="s">
        <v>152</v>
      </c>
      <c r="E1170" s="86" t="s">
        <v>152</v>
      </c>
      <c r="F1170" s="86" t="s">
        <v>27</v>
      </c>
      <c r="G1170" s="86"/>
      <c r="H1170" s="239">
        <f t="shared" si="16"/>
        <v>100</v>
      </c>
      <c r="I1170" s="86" t="s">
        <v>6205</v>
      </c>
    </row>
    <row r="1171" spans="1:9" x14ac:dyDescent="0.3">
      <c r="A1171" s="87" t="s">
        <v>2303</v>
      </c>
      <c r="B1171" s="87" t="s">
        <v>2304</v>
      </c>
      <c r="C1171" s="87" t="s">
        <v>1309</v>
      </c>
      <c r="D1171" s="86" t="s">
        <v>152</v>
      </c>
      <c r="E1171" s="86" t="s">
        <v>5190</v>
      </c>
      <c r="F1171" s="86" t="s">
        <v>27</v>
      </c>
      <c r="G1171" s="86" t="s">
        <v>85</v>
      </c>
      <c r="H1171" s="239">
        <f t="shared" si="16"/>
        <v>100</v>
      </c>
      <c r="I1171" s="86" t="s">
        <v>6205</v>
      </c>
    </row>
    <row r="1172" spans="1:9" x14ac:dyDescent="0.3">
      <c r="A1172" s="87" t="s">
        <v>2305</v>
      </c>
      <c r="B1172" s="87" t="s">
        <v>2306</v>
      </c>
      <c r="C1172" s="87" t="s">
        <v>1577</v>
      </c>
      <c r="D1172" s="86" t="s">
        <v>152</v>
      </c>
      <c r="E1172" s="86" t="s">
        <v>1166</v>
      </c>
      <c r="F1172" s="86" t="s">
        <v>27</v>
      </c>
      <c r="G1172" s="86" t="s">
        <v>22</v>
      </c>
      <c r="H1172" s="239">
        <f t="shared" si="16"/>
        <v>100</v>
      </c>
      <c r="I1172" s="86" t="s">
        <v>6205</v>
      </c>
    </row>
    <row r="1173" spans="1:9" x14ac:dyDescent="0.3">
      <c r="A1173" s="87" t="s">
        <v>2307</v>
      </c>
      <c r="B1173" s="87" t="s">
        <v>2308</v>
      </c>
      <c r="C1173" s="87" t="s">
        <v>1312</v>
      </c>
      <c r="D1173" s="86" t="s">
        <v>152</v>
      </c>
      <c r="E1173" s="86" t="s">
        <v>5191</v>
      </c>
      <c r="F1173" s="86" t="s">
        <v>27</v>
      </c>
      <c r="G1173" s="86" t="s">
        <v>85</v>
      </c>
      <c r="H1173" s="239">
        <f t="shared" si="16"/>
        <v>100</v>
      </c>
      <c r="I1173" s="86" t="s">
        <v>6205</v>
      </c>
    </row>
    <row r="1174" spans="1:9" x14ac:dyDescent="0.3">
      <c r="A1174" s="87" t="s">
        <v>2309</v>
      </c>
      <c r="B1174" s="87" t="s">
        <v>2308</v>
      </c>
      <c r="C1174" s="87" t="s">
        <v>1314</v>
      </c>
      <c r="D1174" s="86" t="s">
        <v>152</v>
      </c>
      <c r="E1174" s="86" t="s">
        <v>5191</v>
      </c>
      <c r="F1174" s="86" t="s">
        <v>27</v>
      </c>
      <c r="G1174" s="86" t="s">
        <v>85</v>
      </c>
      <c r="H1174" s="239">
        <f t="shared" si="16"/>
        <v>100</v>
      </c>
      <c r="I1174" s="86" t="s">
        <v>6205</v>
      </c>
    </row>
    <row r="1175" spans="1:9" x14ac:dyDescent="0.3">
      <c r="A1175" s="87" t="s">
        <v>2310</v>
      </c>
      <c r="B1175" s="87" t="s">
        <v>2308</v>
      </c>
      <c r="C1175" s="87" t="s">
        <v>1307</v>
      </c>
      <c r="D1175" s="86" t="s">
        <v>152</v>
      </c>
      <c r="E1175" s="86" t="s">
        <v>5191</v>
      </c>
      <c r="F1175" s="86" t="s">
        <v>27</v>
      </c>
      <c r="G1175" s="86"/>
      <c r="H1175" s="239">
        <f t="shared" si="16"/>
        <v>100</v>
      </c>
      <c r="I1175" s="86" t="s">
        <v>6205</v>
      </c>
    </row>
    <row r="1176" spans="1:9" x14ac:dyDescent="0.3">
      <c r="A1176" s="87" t="s">
        <v>2311</v>
      </c>
      <c r="B1176" s="87" t="s">
        <v>2312</v>
      </c>
      <c r="C1176" s="87" t="s">
        <v>1643</v>
      </c>
      <c r="D1176" s="86" t="s">
        <v>152</v>
      </c>
      <c r="E1176" s="86" t="s">
        <v>5192</v>
      </c>
      <c r="F1176" s="86" t="s">
        <v>27</v>
      </c>
      <c r="G1176" s="86" t="s">
        <v>85</v>
      </c>
      <c r="H1176" s="239">
        <f t="shared" si="16"/>
        <v>100</v>
      </c>
      <c r="I1176" s="86" t="s">
        <v>6205</v>
      </c>
    </row>
    <row r="1177" spans="1:9" x14ac:dyDescent="0.3">
      <c r="A1177" s="87" t="s">
        <v>2313</v>
      </c>
      <c r="B1177" s="87" t="s">
        <v>2314</v>
      </c>
      <c r="C1177" s="87" t="s">
        <v>1735</v>
      </c>
      <c r="D1177" s="86" t="s">
        <v>842</v>
      </c>
      <c r="E1177" s="86" t="s">
        <v>842</v>
      </c>
      <c r="F1177" s="86" t="s">
        <v>27</v>
      </c>
      <c r="G1177" s="86" t="s">
        <v>20</v>
      </c>
      <c r="H1177" s="239">
        <f t="shared" si="16"/>
        <v>100</v>
      </c>
      <c r="I1177" s="86" t="s">
        <v>6205</v>
      </c>
    </row>
    <row r="1178" spans="1:9" x14ac:dyDescent="0.3">
      <c r="A1178" s="87" t="s">
        <v>2315</v>
      </c>
      <c r="B1178" s="87" t="s">
        <v>2314</v>
      </c>
      <c r="C1178" s="87" t="s">
        <v>1700</v>
      </c>
      <c r="D1178" s="86" t="s">
        <v>842</v>
      </c>
      <c r="E1178" s="86" t="s">
        <v>842</v>
      </c>
      <c r="F1178" s="86" t="s">
        <v>27</v>
      </c>
      <c r="G1178" s="86" t="s">
        <v>22</v>
      </c>
      <c r="H1178" s="239">
        <f t="shared" si="16"/>
        <v>100</v>
      </c>
      <c r="I1178" s="86" t="s">
        <v>6205</v>
      </c>
    </row>
    <row r="1179" spans="1:9" x14ac:dyDescent="0.3">
      <c r="A1179" s="87" t="s">
        <v>2316</v>
      </c>
      <c r="B1179" s="87" t="s">
        <v>2314</v>
      </c>
      <c r="C1179" s="87" t="s">
        <v>1702</v>
      </c>
      <c r="D1179" s="86" t="s">
        <v>842</v>
      </c>
      <c r="E1179" s="86" t="s">
        <v>842</v>
      </c>
      <c r="F1179" s="86" t="s">
        <v>27</v>
      </c>
      <c r="G1179" s="86" t="s">
        <v>22</v>
      </c>
      <c r="H1179" s="239">
        <f t="shared" si="16"/>
        <v>100</v>
      </c>
      <c r="I1179" s="86" t="s">
        <v>6205</v>
      </c>
    </row>
    <row r="1180" spans="1:9" x14ac:dyDescent="0.3">
      <c r="A1180" s="87" t="s">
        <v>2317</v>
      </c>
      <c r="B1180" s="87" t="s">
        <v>2314</v>
      </c>
      <c r="C1180" s="87" t="s">
        <v>1371</v>
      </c>
      <c r="D1180" s="86" t="s">
        <v>842</v>
      </c>
      <c r="E1180" s="86" t="s">
        <v>842</v>
      </c>
      <c r="F1180" s="86" t="s">
        <v>27</v>
      </c>
      <c r="G1180" s="86" t="s">
        <v>22</v>
      </c>
      <c r="H1180" s="239">
        <f t="shared" si="16"/>
        <v>100</v>
      </c>
      <c r="I1180" s="86" t="s">
        <v>6205</v>
      </c>
    </row>
    <row r="1181" spans="1:9" x14ac:dyDescent="0.3">
      <c r="A1181" s="87" t="s">
        <v>2318</v>
      </c>
      <c r="B1181" s="87" t="s">
        <v>2319</v>
      </c>
      <c r="C1181" s="87" t="s">
        <v>1740</v>
      </c>
      <c r="D1181" s="86" t="s">
        <v>844</v>
      </c>
      <c r="E1181" s="86" t="s">
        <v>844</v>
      </c>
      <c r="F1181" s="86" t="s">
        <v>27</v>
      </c>
      <c r="G1181" s="86" t="s">
        <v>22</v>
      </c>
      <c r="H1181" s="239">
        <f t="shared" si="16"/>
        <v>100</v>
      </c>
      <c r="I1181" s="86" t="s">
        <v>6205</v>
      </c>
    </row>
    <row r="1182" spans="1:9" x14ac:dyDescent="0.3">
      <c r="A1182" s="87" t="s">
        <v>2320</v>
      </c>
      <c r="B1182" s="87" t="s">
        <v>2319</v>
      </c>
      <c r="C1182" s="87" t="s">
        <v>1742</v>
      </c>
      <c r="D1182" s="86" t="s">
        <v>844</v>
      </c>
      <c r="E1182" s="86" t="s">
        <v>844</v>
      </c>
      <c r="F1182" s="86" t="s">
        <v>27</v>
      </c>
      <c r="G1182" s="86" t="s">
        <v>22</v>
      </c>
      <c r="H1182" s="239">
        <f t="shared" si="16"/>
        <v>100</v>
      </c>
      <c r="I1182" s="86" t="s">
        <v>6205</v>
      </c>
    </row>
    <row r="1183" spans="1:9" x14ac:dyDescent="0.3">
      <c r="A1183" s="87" t="s">
        <v>2321</v>
      </c>
      <c r="B1183" s="87" t="s">
        <v>2319</v>
      </c>
      <c r="C1183" s="87" t="s">
        <v>1708</v>
      </c>
      <c r="D1183" s="86" t="s">
        <v>844</v>
      </c>
      <c r="E1183" s="86" t="s">
        <v>844</v>
      </c>
      <c r="F1183" s="86" t="s">
        <v>27</v>
      </c>
      <c r="G1183" s="86" t="s">
        <v>22</v>
      </c>
      <c r="H1183" s="239">
        <f t="shared" si="16"/>
        <v>100</v>
      </c>
      <c r="I1183" s="86" t="s">
        <v>6205</v>
      </c>
    </row>
    <row r="1184" spans="1:9" x14ac:dyDescent="0.3">
      <c r="A1184" s="87" t="s">
        <v>2322</v>
      </c>
      <c r="B1184" s="87" t="s">
        <v>2319</v>
      </c>
      <c r="C1184" s="87" t="s">
        <v>1429</v>
      </c>
      <c r="D1184" s="86" t="s">
        <v>844</v>
      </c>
      <c r="E1184" s="86" t="s">
        <v>844</v>
      </c>
      <c r="F1184" s="86" t="s">
        <v>27</v>
      </c>
      <c r="G1184" s="86"/>
      <c r="H1184" s="239">
        <f t="shared" si="16"/>
        <v>100</v>
      </c>
      <c r="I1184" s="86" t="s">
        <v>6205</v>
      </c>
    </row>
    <row r="1185" spans="1:9" x14ac:dyDescent="0.3">
      <c r="A1185" s="87" t="s">
        <v>2323</v>
      </c>
      <c r="B1185" s="87" t="s">
        <v>2324</v>
      </c>
      <c r="C1185" s="87" t="s">
        <v>1425</v>
      </c>
      <c r="D1185" s="86" t="s">
        <v>844</v>
      </c>
      <c r="E1185" s="86" t="s">
        <v>5193</v>
      </c>
      <c r="F1185" s="86" t="s">
        <v>27</v>
      </c>
      <c r="G1185" s="86" t="s">
        <v>22</v>
      </c>
      <c r="H1185" s="239">
        <f t="shared" si="16"/>
        <v>100</v>
      </c>
      <c r="I1185" s="86" t="s">
        <v>6205</v>
      </c>
    </row>
    <row r="1186" spans="1:9" x14ac:dyDescent="0.3">
      <c r="A1186" s="87" t="s">
        <v>2325</v>
      </c>
      <c r="B1186" s="87" t="s">
        <v>2326</v>
      </c>
      <c r="C1186" s="87" t="s">
        <v>1394</v>
      </c>
      <c r="D1186" s="86" t="s">
        <v>846</v>
      </c>
      <c r="E1186" s="86" t="s">
        <v>846</v>
      </c>
      <c r="F1186" s="86" t="s">
        <v>27</v>
      </c>
      <c r="G1186" s="86" t="s">
        <v>20</v>
      </c>
      <c r="H1186" s="239">
        <f t="shared" si="16"/>
        <v>100</v>
      </c>
      <c r="I1186" s="86" t="s">
        <v>6205</v>
      </c>
    </row>
    <row r="1187" spans="1:9" x14ac:dyDescent="0.3">
      <c r="A1187" s="87" t="s">
        <v>2327</v>
      </c>
      <c r="B1187" s="87" t="s">
        <v>2326</v>
      </c>
      <c r="C1187" s="87" t="s">
        <v>1396</v>
      </c>
      <c r="D1187" s="86" t="s">
        <v>846</v>
      </c>
      <c r="E1187" s="86" t="s">
        <v>846</v>
      </c>
      <c r="F1187" s="86" t="s">
        <v>27</v>
      </c>
      <c r="G1187" s="86" t="s">
        <v>22</v>
      </c>
      <c r="H1187" s="239">
        <f t="shared" si="16"/>
        <v>100</v>
      </c>
      <c r="I1187" s="86" t="s">
        <v>6205</v>
      </c>
    </row>
    <row r="1188" spans="1:9" x14ac:dyDescent="0.3">
      <c r="A1188" s="87" t="s">
        <v>2328</v>
      </c>
      <c r="B1188" s="87" t="s">
        <v>2326</v>
      </c>
      <c r="C1188" s="87" t="s">
        <v>1399</v>
      </c>
      <c r="D1188" s="86" t="s">
        <v>846</v>
      </c>
      <c r="E1188" s="86" t="s">
        <v>846</v>
      </c>
      <c r="F1188" s="86" t="s">
        <v>27</v>
      </c>
      <c r="G1188" s="86" t="s">
        <v>22</v>
      </c>
      <c r="H1188" s="239">
        <f t="shared" si="16"/>
        <v>100</v>
      </c>
      <c r="I1188" s="86" t="s">
        <v>6205</v>
      </c>
    </row>
    <row r="1189" spans="1:9" x14ac:dyDescent="0.3">
      <c r="A1189" s="87" t="s">
        <v>2329</v>
      </c>
      <c r="B1189" s="87" t="s">
        <v>2326</v>
      </c>
      <c r="C1189" s="87" t="s">
        <v>1983</v>
      </c>
      <c r="D1189" s="86" t="s">
        <v>846</v>
      </c>
      <c r="E1189" s="86" t="s">
        <v>846</v>
      </c>
      <c r="F1189" s="86" t="s">
        <v>27</v>
      </c>
      <c r="G1189" s="86" t="s">
        <v>22</v>
      </c>
      <c r="H1189" s="239">
        <f t="shared" si="16"/>
        <v>100</v>
      </c>
      <c r="I1189" s="86" t="s">
        <v>6205</v>
      </c>
    </row>
    <row r="1190" spans="1:9" x14ac:dyDescent="0.3">
      <c r="A1190" s="87" t="s">
        <v>2330</v>
      </c>
      <c r="B1190" s="87" t="s">
        <v>2326</v>
      </c>
      <c r="C1190" s="87" t="s">
        <v>1985</v>
      </c>
      <c r="D1190" s="86" t="s">
        <v>846</v>
      </c>
      <c r="E1190" s="86" t="s">
        <v>846</v>
      </c>
      <c r="F1190" s="86" t="s">
        <v>27</v>
      </c>
      <c r="G1190" s="86" t="s">
        <v>22</v>
      </c>
      <c r="H1190" s="239">
        <f t="shared" si="16"/>
        <v>100</v>
      </c>
      <c r="I1190" s="86" t="s">
        <v>6205</v>
      </c>
    </row>
    <row r="1191" spans="1:9" x14ac:dyDescent="0.3">
      <c r="A1191" s="87" t="s">
        <v>2331</v>
      </c>
      <c r="B1191" s="87" t="s">
        <v>2326</v>
      </c>
      <c r="C1191" s="87" t="s">
        <v>1987</v>
      </c>
      <c r="D1191" s="86" t="s">
        <v>846</v>
      </c>
      <c r="E1191" s="86" t="s">
        <v>846</v>
      </c>
      <c r="F1191" s="86" t="s">
        <v>27</v>
      </c>
      <c r="G1191" s="86" t="s">
        <v>22</v>
      </c>
      <c r="H1191" s="239">
        <f t="shared" si="16"/>
        <v>100</v>
      </c>
      <c r="I1191" s="86" t="s">
        <v>6205</v>
      </c>
    </row>
    <row r="1192" spans="1:9" x14ac:dyDescent="0.3">
      <c r="A1192" s="87" t="s">
        <v>2332</v>
      </c>
      <c r="B1192" s="87" t="s">
        <v>2326</v>
      </c>
      <c r="C1192" s="87" t="s">
        <v>1989</v>
      </c>
      <c r="D1192" s="86" t="s">
        <v>846</v>
      </c>
      <c r="E1192" s="86" t="s">
        <v>846</v>
      </c>
      <c r="F1192" s="86" t="s">
        <v>27</v>
      </c>
      <c r="G1192" s="86" t="s">
        <v>20</v>
      </c>
      <c r="H1192" s="239">
        <f t="shared" si="16"/>
        <v>100</v>
      </c>
      <c r="I1192" s="86" t="s">
        <v>6205</v>
      </c>
    </row>
    <row r="1193" spans="1:9" x14ac:dyDescent="0.3">
      <c r="A1193" s="87" t="s">
        <v>2333</v>
      </c>
      <c r="B1193" s="87" t="s">
        <v>2326</v>
      </c>
      <c r="C1193" s="87" t="s">
        <v>2249</v>
      </c>
      <c r="D1193" s="86" t="s">
        <v>846</v>
      </c>
      <c r="E1193" s="86" t="s">
        <v>846</v>
      </c>
      <c r="F1193" s="86" t="s">
        <v>27</v>
      </c>
      <c r="G1193" s="86" t="s">
        <v>22</v>
      </c>
      <c r="H1193" s="239">
        <f t="shared" si="16"/>
        <v>100</v>
      </c>
      <c r="I1193" s="86" t="s">
        <v>6205</v>
      </c>
    </row>
    <row r="1194" spans="1:9" x14ac:dyDescent="0.3">
      <c r="A1194" s="87" t="s">
        <v>2334</v>
      </c>
      <c r="B1194" s="87" t="s">
        <v>2326</v>
      </c>
      <c r="C1194" s="87" t="s">
        <v>1997</v>
      </c>
      <c r="D1194" s="86" t="s">
        <v>846</v>
      </c>
      <c r="E1194" s="86" t="s">
        <v>846</v>
      </c>
      <c r="F1194" s="86" t="s">
        <v>27</v>
      </c>
      <c r="G1194" s="86" t="s">
        <v>22</v>
      </c>
      <c r="H1194" s="239">
        <f t="shared" si="16"/>
        <v>100</v>
      </c>
      <c r="I1194" s="86" t="s">
        <v>6205</v>
      </c>
    </row>
    <row r="1195" spans="1:9" x14ac:dyDescent="0.3">
      <c r="A1195" s="87" t="s">
        <v>2335</v>
      </c>
      <c r="B1195" s="87" t="s">
        <v>2326</v>
      </c>
      <c r="C1195" s="87" t="s">
        <v>2051</v>
      </c>
      <c r="D1195" s="86" t="s">
        <v>846</v>
      </c>
      <c r="E1195" s="86" t="s">
        <v>846</v>
      </c>
      <c r="F1195" s="86" t="s">
        <v>27</v>
      </c>
      <c r="G1195" s="86"/>
      <c r="H1195" s="239">
        <f t="shared" si="16"/>
        <v>100</v>
      </c>
      <c r="I1195" s="86" t="s">
        <v>6205</v>
      </c>
    </row>
    <row r="1196" spans="1:9" x14ac:dyDescent="0.3">
      <c r="A1196" s="87" t="s">
        <v>2336</v>
      </c>
      <c r="B1196" s="87" t="s">
        <v>2326</v>
      </c>
      <c r="C1196" s="87" t="s">
        <v>2055</v>
      </c>
      <c r="D1196" s="86" t="s">
        <v>846</v>
      </c>
      <c r="E1196" s="86" t="s">
        <v>846</v>
      </c>
      <c r="F1196" s="86" t="s">
        <v>27</v>
      </c>
      <c r="G1196" s="86" t="s">
        <v>20</v>
      </c>
      <c r="H1196" s="239">
        <f t="shared" si="16"/>
        <v>100</v>
      </c>
      <c r="I1196" s="86" t="s">
        <v>6205</v>
      </c>
    </row>
    <row r="1197" spans="1:9" x14ac:dyDescent="0.3">
      <c r="A1197" s="87" t="s">
        <v>2337</v>
      </c>
      <c r="B1197" s="87" t="s">
        <v>2326</v>
      </c>
      <c r="C1197" s="87" t="s">
        <v>2059</v>
      </c>
      <c r="D1197" s="86" t="s">
        <v>846</v>
      </c>
      <c r="E1197" s="86" t="s">
        <v>846</v>
      </c>
      <c r="F1197" s="86" t="s">
        <v>27</v>
      </c>
      <c r="G1197" s="86" t="s">
        <v>85</v>
      </c>
      <c r="H1197" s="239">
        <f t="shared" si="16"/>
        <v>100</v>
      </c>
      <c r="I1197" s="86" t="s">
        <v>6205</v>
      </c>
    </row>
    <row r="1198" spans="1:9" x14ac:dyDescent="0.3">
      <c r="A1198" s="87" t="s">
        <v>2338</v>
      </c>
      <c r="B1198" s="87" t="s">
        <v>2339</v>
      </c>
      <c r="C1198" s="87" t="s">
        <v>1992</v>
      </c>
      <c r="D1198" s="86" t="s">
        <v>846</v>
      </c>
      <c r="E1198" s="86" t="s">
        <v>5194</v>
      </c>
      <c r="F1198" s="86" t="s">
        <v>27</v>
      </c>
      <c r="G1198" s="86" t="s">
        <v>85</v>
      </c>
      <c r="H1198" s="239">
        <f t="shared" si="16"/>
        <v>100</v>
      </c>
      <c r="I1198" s="86" t="s">
        <v>6205</v>
      </c>
    </row>
    <row r="1199" spans="1:9" x14ac:dyDescent="0.3">
      <c r="A1199" s="87" t="s">
        <v>2340</v>
      </c>
      <c r="B1199" s="87" t="s">
        <v>2341</v>
      </c>
      <c r="C1199" s="87" t="s">
        <v>2061</v>
      </c>
      <c r="D1199" s="86" t="s">
        <v>846</v>
      </c>
      <c r="E1199" s="86" t="s">
        <v>5195</v>
      </c>
      <c r="F1199" s="86" t="s">
        <v>27</v>
      </c>
      <c r="G1199" s="86" t="s">
        <v>22</v>
      </c>
      <c r="H1199" s="239">
        <f t="shared" si="16"/>
        <v>100</v>
      </c>
      <c r="I1199" s="86" t="s">
        <v>6205</v>
      </c>
    </row>
    <row r="1200" spans="1:9" x14ac:dyDescent="0.3">
      <c r="A1200" s="87" t="s">
        <v>2342</v>
      </c>
      <c r="B1200" s="87" t="s">
        <v>2343</v>
      </c>
      <c r="C1200" s="87" t="s">
        <v>2344</v>
      </c>
      <c r="D1200" s="86" t="s">
        <v>846</v>
      </c>
      <c r="E1200" s="86" t="s">
        <v>5196</v>
      </c>
      <c r="F1200" s="86" t="s">
        <v>27</v>
      </c>
      <c r="G1200" s="86" t="s">
        <v>85</v>
      </c>
      <c r="H1200" s="239">
        <f t="shared" si="16"/>
        <v>100</v>
      </c>
      <c r="I1200" s="86" t="s">
        <v>6205</v>
      </c>
    </row>
    <row r="1201" spans="1:9" x14ac:dyDescent="0.3">
      <c r="A1201" s="87" t="s">
        <v>2345</v>
      </c>
      <c r="B1201" s="87" t="s">
        <v>2346</v>
      </c>
      <c r="C1201" s="87" t="s">
        <v>1392</v>
      </c>
      <c r="D1201" s="86" t="s">
        <v>846</v>
      </c>
      <c r="E1201" s="86" t="s">
        <v>5197</v>
      </c>
      <c r="F1201" s="86" t="s">
        <v>27</v>
      </c>
      <c r="G1201" s="86" t="s">
        <v>85</v>
      </c>
      <c r="H1201" s="239">
        <f t="shared" si="16"/>
        <v>100</v>
      </c>
      <c r="I1201" s="86" t="s">
        <v>6205</v>
      </c>
    </row>
    <row r="1202" spans="1:9" x14ac:dyDescent="0.3">
      <c r="A1202" s="87" t="s">
        <v>2347</v>
      </c>
      <c r="B1202" s="87" t="s">
        <v>2348</v>
      </c>
      <c r="C1202" s="87" t="s">
        <v>1440</v>
      </c>
      <c r="D1202" s="86" t="s">
        <v>846</v>
      </c>
      <c r="E1202" s="86" t="s">
        <v>5198</v>
      </c>
      <c r="F1202" s="86" t="s">
        <v>27</v>
      </c>
      <c r="G1202" s="86" t="s">
        <v>22</v>
      </c>
      <c r="H1202" s="239">
        <f t="shared" si="16"/>
        <v>100</v>
      </c>
      <c r="I1202" s="86" t="s">
        <v>6205</v>
      </c>
    </row>
    <row r="1203" spans="1:9" x14ac:dyDescent="0.3">
      <c r="A1203" s="87" t="s">
        <v>2349</v>
      </c>
      <c r="B1203" s="87" t="s">
        <v>2348</v>
      </c>
      <c r="C1203" s="87" t="s">
        <v>2350</v>
      </c>
      <c r="D1203" s="86" t="s">
        <v>846</v>
      </c>
      <c r="E1203" s="86" t="s">
        <v>5198</v>
      </c>
      <c r="F1203" s="86" t="s">
        <v>27</v>
      </c>
      <c r="G1203" s="86" t="s">
        <v>22</v>
      </c>
      <c r="H1203" s="239">
        <f t="shared" si="16"/>
        <v>100</v>
      </c>
      <c r="I1203" s="86" t="s">
        <v>6205</v>
      </c>
    </row>
    <row r="1204" spans="1:9" x14ac:dyDescent="0.3">
      <c r="A1204" s="87" t="s">
        <v>2351</v>
      </c>
      <c r="B1204" s="87" t="s">
        <v>2348</v>
      </c>
      <c r="C1204" s="87" t="s">
        <v>2352</v>
      </c>
      <c r="D1204" s="86" t="s">
        <v>846</v>
      </c>
      <c r="E1204" s="86" t="s">
        <v>5198</v>
      </c>
      <c r="F1204" s="86" t="s">
        <v>27</v>
      </c>
      <c r="G1204" s="86"/>
      <c r="H1204" s="239">
        <f t="shared" si="16"/>
        <v>100</v>
      </c>
      <c r="I1204" s="86" t="s">
        <v>6205</v>
      </c>
    </row>
    <row r="1205" spans="1:9" x14ac:dyDescent="0.3">
      <c r="A1205" s="87" t="s">
        <v>2353</v>
      </c>
      <c r="B1205" s="87" t="s">
        <v>2348</v>
      </c>
      <c r="C1205" s="87" t="s">
        <v>1994</v>
      </c>
      <c r="D1205" s="86" t="s">
        <v>846</v>
      </c>
      <c r="E1205" s="86" t="s">
        <v>5198</v>
      </c>
      <c r="F1205" s="86" t="s">
        <v>27</v>
      </c>
      <c r="G1205" s="86" t="s">
        <v>22</v>
      </c>
      <c r="H1205" s="239">
        <f t="shared" si="16"/>
        <v>100</v>
      </c>
      <c r="I1205" s="86" t="s">
        <v>6205</v>
      </c>
    </row>
    <row r="1206" spans="1:9" x14ac:dyDescent="0.3">
      <c r="A1206" s="87" t="s">
        <v>2354</v>
      </c>
      <c r="B1206" s="87" t="s">
        <v>2348</v>
      </c>
      <c r="C1206" s="87" t="s">
        <v>2355</v>
      </c>
      <c r="D1206" s="86" t="s">
        <v>846</v>
      </c>
      <c r="E1206" s="86" t="s">
        <v>5198</v>
      </c>
      <c r="F1206" s="86" t="s">
        <v>27</v>
      </c>
      <c r="G1206" s="86" t="s">
        <v>22</v>
      </c>
      <c r="H1206" s="239">
        <f t="shared" si="16"/>
        <v>100</v>
      </c>
      <c r="I1206" s="86" t="s">
        <v>6205</v>
      </c>
    </row>
    <row r="1207" spans="1:9" x14ac:dyDescent="0.3">
      <c r="A1207" s="87" t="s">
        <v>2356</v>
      </c>
      <c r="B1207" s="87" t="s">
        <v>2348</v>
      </c>
      <c r="C1207" s="87" t="s">
        <v>2357</v>
      </c>
      <c r="D1207" s="86" t="s">
        <v>846</v>
      </c>
      <c r="E1207" s="86" t="s">
        <v>5198</v>
      </c>
      <c r="F1207" s="86" t="s">
        <v>27</v>
      </c>
      <c r="G1207" s="86" t="s">
        <v>20</v>
      </c>
      <c r="H1207" s="239">
        <f t="shared" si="16"/>
        <v>100</v>
      </c>
      <c r="I1207" s="86" t="s">
        <v>6205</v>
      </c>
    </row>
    <row r="1208" spans="1:9" x14ac:dyDescent="0.3">
      <c r="A1208" s="87" t="s">
        <v>2358</v>
      </c>
      <c r="B1208" s="87" t="s">
        <v>2348</v>
      </c>
      <c r="C1208" s="87" t="s">
        <v>2053</v>
      </c>
      <c r="D1208" s="86" t="s">
        <v>846</v>
      </c>
      <c r="E1208" s="86" t="s">
        <v>5198</v>
      </c>
      <c r="F1208" s="86" t="s">
        <v>27</v>
      </c>
      <c r="G1208" s="86"/>
      <c r="H1208" s="239">
        <f t="shared" si="16"/>
        <v>100</v>
      </c>
      <c r="I1208" s="86" t="s">
        <v>6205</v>
      </c>
    </row>
    <row r="1209" spans="1:9" x14ac:dyDescent="0.3">
      <c r="A1209" s="87" t="s">
        <v>2359</v>
      </c>
      <c r="B1209" s="87" t="s">
        <v>2348</v>
      </c>
      <c r="C1209" s="87" t="s">
        <v>2057</v>
      </c>
      <c r="D1209" s="86" t="s">
        <v>846</v>
      </c>
      <c r="E1209" s="86" t="s">
        <v>5198</v>
      </c>
      <c r="F1209" s="86" t="s">
        <v>27</v>
      </c>
      <c r="G1209" s="86"/>
      <c r="H1209" s="239">
        <f t="shared" si="16"/>
        <v>100</v>
      </c>
      <c r="I1209" s="86" t="s">
        <v>6205</v>
      </c>
    </row>
    <row r="1210" spans="1:9" x14ac:dyDescent="0.3">
      <c r="A1210" s="87" t="s">
        <v>2360</v>
      </c>
      <c r="B1210" s="87" t="s">
        <v>2361</v>
      </c>
      <c r="C1210" s="87" t="s">
        <v>2063</v>
      </c>
      <c r="D1210" s="86" t="s">
        <v>846</v>
      </c>
      <c r="E1210" s="86" t="s">
        <v>5199</v>
      </c>
      <c r="F1210" s="86" t="s">
        <v>27</v>
      </c>
      <c r="G1210" s="86" t="s">
        <v>18</v>
      </c>
      <c r="H1210" s="239">
        <f t="shared" si="16"/>
        <v>100</v>
      </c>
      <c r="I1210" s="86" t="s">
        <v>6205</v>
      </c>
    </row>
    <row r="1211" spans="1:9" x14ac:dyDescent="0.3">
      <c r="A1211" s="87" t="s">
        <v>2362</v>
      </c>
      <c r="B1211" s="87" t="s">
        <v>2361</v>
      </c>
      <c r="C1211" s="87" t="s">
        <v>2363</v>
      </c>
      <c r="D1211" s="86" t="s">
        <v>846</v>
      </c>
      <c r="E1211" s="86" t="s">
        <v>5199</v>
      </c>
      <c r="F1211" s="86" t="s">
        <v>27</v>
      </c>
      <c r="G1211" s="86" t="s">
        <v>18</v>
      </c>
      <c r="H1211" s="239">
        <f t="shared" si="16"/>
        <v>100</v>
      </c>
      <c r="I1211" s="86" t="s">
        <v>6205</v>
      </c>
    </row>
    <row r="1212" spans="1:9" x14ac:dyDescent="0.3">
      <c r="A1212" s="87" t="s">
        <v>2364</v>
      </c>
      <c r="B1212" s="87" t="s">
        <v>2361</v>
      </c>
      <c r="C1212" s="87" t="s">
        <v>2065</v>
      </c>
      <c r="D1212" s="86" t="s">
        <v>846</v>
      </c>
      <c r="E1212" s="86" t="s">
        <v>5199</v>
      </c>
      <c r="F1212" s="86" t="s">
        <v>27</v>
      </c>
      <c r="G1212" s="86" t="s">
        <v>18</v>
      </c>
      <c r="H1212" s="239">
        <f t="shared" si="16"/>
        <v>100</v>
      </c>
      <c r="I1212" s="86" t="s">
        <v>6205</v>
      </c>
    </row>
    <row r="1213" spans="1:9" x14ac:dyDescent="0.3">
      <c r="A1213" s="87" t="s">
        <v>2365</v>
      </c>
      <c r="B1213" s="87" t="s">
        <v>2361</v>
      </c>
      <c r="C1213" s="87" t="s">
        <v>2067</v>
      </c>
      <c r="D1213" s="86" t="s">
        <v>846</v>
      </c>
      <c r="E1213" s="86" t="s">
        <v>5199</v>
      </c>
      <c r="F1213" s="86" t="s">
        <v>27</v>
      </c>
      <c r="G1213" s="86" t="s">
        <v>18</v>
      </c>
      <c r="H1213" s="239">
        <f t="shared" si="16"/>
        <v>100</v>
      </c>
      <c r="I1213" s="86" t="s">
        <v>6205</v>
      </c>
    </row>
    <row r="1214" spans="1:9" x14ac:dyDescent="0.3">
      <c r="A1214" s="87" t="s">
        <v>2366</v>
      </c>
      <c r="B1214" s="87" t="s">
        <v>2361</v>
      </c>
      <c r="C1214" s="87" t="s">
        <v>2069</v>
      </c>
      <c r="D1214" s="86" t="s">
        <v>846</v>
      </c>
      <c r="E1214" s="86" t="s">
        <v>5199</v>
      </c>
      <c r="F1214" s="86" t="s">
        <v>27</v>
      </c>
      <c r="G1214" s="86" t="s">
        <v>84</v>
      </c>
      <c r="H1214" s="239">
        <f t="shared" si="16"/>
        <v>100</v>
      </c>
      <c r="I1214" s="86" t="s">
        <v>6205</v>
      </c>
    </row>
    <row r="1215" spans="1:9" x14ac:dyDescent="0.3">
      <c r="A1215" s="87" t="s">
        <v>2367</v>
      </c>
      <c r="B1215" s="87" t="s">
        <v>2361</v>
      </c>
      <c r="C1215" s="87" t="s">
        <v>2368</v>
      </c>
      <c r="D1215" s="86" t="s">
        <v>846</v>
      </c>
      <c r="E1215" s="86" t="s">
        <v>5199</v>
      </c>
      <c r="F1215" s="86" t="s">
        <v>27</v>
      </c>
      <c r="G1215" s="86" t="s">
        <v>18</v>
      </c>
      <c r="H1215" s="239">
        <f t="shared" si="16"/>
        <v>100</v>
      </c>
      <c r="I1215" s="86" t="s">
        <v>6205</v>
      </c>
    </row>
    <row r="1216" spans="1:9" x14ac:dyDescent="0.3">
      <c r="A1216" s="87" t="s">
        <v>2369</v>
      </c>
      <c r="B1216" s="87" t="s">
        <v>2361</v>
      </c>
      <c r="C1216" s="87" t="s">
        <v>2071</v>
      </c>
      <c r="D1216" s="86" t="s">
        <v>846</v>
      </c>
      <c r="E1216" s="86" t="s">
        <v>5199</v>
      </c>
      <c r="F1216" s="86" t="s">
        <v>27</v>
      </c>
      <c r="G1216" s="86" t="s">
        <v>18</v>
      </c>
      <c r="H1216" s="239">
        <f t="shared" ref="H1216:H1279" si="17">IF($A1216="","",IF($F1216=INDEX(Cat_ZAP,1),INDEX(Pts_ZAP,1),IF($G1216="","",_xlfn.XLOOKUP($G1216,Cat_Marg,Pts_Marg,""))))</f>
        <v>100</v>
      </c>
      <c r="I1216" s="86" t="s">
        <v>6205</v>
      </c>
    </row>
    <row r="1217" spans="1:9" x14ac:dyDescent="0.3">
      <c r="A1217" s="87" t="s">
        <v>2370</v>
      </c>
      <c r="B1217" s="87" t="s">
        <v>2361</v>
      </c>
      <c r="C1217" s="87" t="s">
        <v>2073</v>
      </c>
      <c r="D1217" s="86" t="s">
        <v>846</v>
      </c>
      <c r="E1217" s="86" t="s">
        <v>5199</v>
      </c>
      <c r="F1217" s="86" t="s">
        <v>27</v>
      </c>
      <c r="G1217" s="86" t="s">
        <v>18</v>
      </c>
      <c r="H1217" s="239">
        <f t="shared" si="17"/>
        <v>100</v>
      </c>
      <c r="I1217" s="86" t="s">
        <v>6205</v>
      </c>
    </row>
    <row r="1218" spans="1:9" x14ac:dyDescent="0.3">
      <c r="A1218" s="87" t="s">
        <v>2371</v>
      </c>
      <c r="B1218" s="87" t="s">
        <v>2372</v>
      </c>
      <c r="C1218" s="87" t="s">
        <v>2075</v>
      </c>
      <c r="D1218" s="86" t="s">
        <v>846</v>
      </c>
      <c r="E1218" s="86" t="s">
        <v>5200</v>
      </c>
      <c r="F1218" s="86" t="s">
        <v>27</v>
      </c>
      <c r="G1218" s="86" t="s">
        <v>20</v>
      </c>
      <c r="H1218" s="239">
        <f t="shared" si="17"/>
        <v>100</v>
      </c>
      <c r="I1218" s="86" t="s">
        <v>6205</v>
      </c>
    </row>
    <row r="1219" spans="1:9" x14ac:dyDescent="0.3">
      <c r="A1219" s="87" t="s">
        <v>2373</v>
      </c>
      <c r="B1219" s="87" t="s">
        <v>2372</v>
      </c>
      <c r="C1219" s="87" t="s">
        <v>2077</v>
      </c>
      <c r="D1219" s="86" t="s">
        <v>846</v>
      </c>
      <c r="E1219" s="86" t="s">
        <v>5200</v>
      </c>
      <c r="F1219" s="86" t="s">
        <v>27</v>
      </c>
      <c r="G1219" s="86" t="s">
        <v>20</v>
      </c>
      <c r="H1219" s="239">
        <f t="shared" si="17"/>
        <v>100</v>
      </c>
      <c r="I1219" s="86" t="s">
        <v>6205</v>
      </c>
    </row>
    <row r="1220" spans="1:9" x14ac:dyDescent="0.3">
      <c r="A1220" s="87" t="s">
        <v>2374</v>
      </c>
      <c r="B1220" s="87" t="s">
        <v>2372</v>
      </c>
      <c r="C1220" s="87" t="s">
        <v>2079</v>
      </c>
      <c r="D1220" s="86" t="s">
        <v>846</v>
      </c>
      <c r="E1220" s="86" t="s">
        <v>5200</v>
      </c>
      <c r="F1220" s="86" t="s">
        <v>27</v>
      </c>
      <c r="G1220" s="86" t="s">
        <v>22</v>
      </c>
      <c r="H1220" s="239">
        <f t="shared" si="17"/>
        <v>100</v>
      </c>
      <c r="I1220" s="86" t="s">
        <v>6205</v>
      </c>
    </row>
    <row r="1221" spans="1:9" x14ac:dyDescent="0.3">
      <c r="A1221" s="87" t="s">
        <v>2375</v>
      </c>
      <c r="B1221" s="87" t="s">
        <v>2376</v>
      </c>
      <c r="C1221" s="87" t="s">
        <v>1404</v>
      </c>
      <c r="D1221" s="86" t="s">
        <v>848</v>
      </c>
      <c r="E1221" s="86" t="s">
        <v>848</v>
      </c>
      <c r="F1221" s="86" t="s">
        <v>27</v>
      </c>
      <c r="G1221" s="86" t="s">
        <v>85</v>
      </c>
      <c r="H1221" s="239">
        <f t="shared" si="17"/>
        <v>100</v>
      </c>
      <c r="I1221" s="86" t="s">
        <v>6205</v>
      </c>
    </row>
    <row r="1222" spans="1:9" x14ac:dyDescent="0.3">
      <c r="A1222" s="87" t="s">
        <v>2377</v>
      </c>
      <c r="B1222" s="87" t="s">
        <v>2376</v>
      </c>
      <c r="C1222" s="87" t="s">
        <v>1406</v>
      </c>
      <c r="D1222" s="86" t="s">
        <v>848</v>
      </c>
      <c r="E1222" s="86" t="s">
        <v>848</v>
      </c>
      <c r="F1222" s="86" t="s">
        <v>27</v>
      </c>
      <c r="G1222" s="86" t="s">
        <v>85</v>
      </c>
      <c r="H1222" s="239">
        <f t="shared" si="17"/>
        <v>100</v>
      </c>
      <c r="I1222" s="86" t="s">
        <v>6205</v>
      </c>
    </row>
    <row r="1223" spans="1:9" x14ac:dyDescent="0.3">
      <c r="A1223" s="87" t="s">
        <v>2378</v>
      </c>
      <c r="B1223" s="87" t="s">
        <v>2376</v>
      </c>
      <c r="C1223" s="87" t="s">
        <v>1408</v>
      </c>
      <c r="D1223" s="86" t="s">
        <v>848</v>
      </c>
      <c r="E1223" s="86" t="s">
        <v>848</v>
      </c>
      <c r="F1223" s="86" t="s">
        <v>27</v>
      </c>
      <c r="G1223" s="86" t="s">
        <v>85</v>
      </c>
      <c r="H1223" s="239">
        <f t="shared" si="17"/>
        <v>100</v>
      </c>
      <c r="I1223" s="86" t="s">
        <v>6205</v>
      </c>
    </row>
    <row r="1224" spans="1:9" x14ac:dyDescent="0.3">
      <c r="A1224" s="87" t="s">
        <v>2379</v>
      </c>
      <c r="B1224" s="87" t="s">
        <v>2380</v>
      </c>
      <c r="C1224" s="87" t="s">
        <v>1732</v>
      </c>
      <c r="D1224" s="86" t="s">
        <v>850</v>
      </c>
      <c r="E1224" s="86" t="s">
        <v>850</v>
      </c>
      <c r="F1224" s="86" t="s">
        <v>27</v>
      </c>
      <c r="G1224" s="86" t="s">
        <v>22</v>
      </c>
      <c r="H1224" s="239">
        <f t="shared" si="17"/>
        <v>100</v>
      </c>
      <c r="I1224" s="86" t="s">
        <v>6205</v>
      </c>
    </row>
    <row r="1225" spans="1:9" x14ac:dyDescent="0.3">
      <c r="A1225" s="87" t="s">
        <v>2381</v>
      </c>
      <c r="B1225" s="87" t="s">
        <v>2380</v>
      </c>
      <c r="C1225" s="87" t="s">
        <v>1454</v>
      </c>
      <c r="D1225" s="86" t="s">
        <v>850</v>
      </c>
      <c r="E1225" s="86" t="s">
        <v>850</v>
      </c>
      <c r="F1225" s="86" t="s">
        <v>27</v>
      </c>
      <c r="G1225" s="86" t="s">
        <v>85</v>
      </c>
      <c r="H1225" s="239">
        <f t="shared" si="17"/>
        <v>100</v>
      </c>
      <c r="I1225" s="86" t="s">
        <v>6205</v>
      </c>
    </row>
    <row r="1226" spans="1:9" x14ac:dyDescent="0.3">
      <c r="A1226" s="87" t="s">
        <v>2382</v>
      </c>
      <c r="B1226" s="87" t="s">
        <v>2383</v>
      </c>
      <c r="C1226" s="87" t="s">
        <v>1459</v>
      </c>
      <c r="D1226" s="86" t="s">
        <v>852</v>
      </c>
      <c r="E1226" s="86" t="s">
        <v>852</v>
      </c>
      <c r="F1226" s="86" t="s">
        <v>27</v>
      </c>
      <c r="G1226" s="86" t="s">
        <v>85</v>
      </c>
      <c r="H1226" s="239">
        <f t="shared" si="17"/>
        <v>100</v>
      </c>
      <c r="I1226" s="86" t="s">
        <v>6205</v>
      </c>
    </row>
    <row r="1227" spans="1:9" x14ac:dyDescent="0.3">
      <c r="A1227" s="87" t="s">
        <v>2384</v>
      </c>
      <c r="B1227" s="87" t="s">
        <v>2385</v>
      </c>
      <c r="C1227" s="87" t="s">
        <v>2168</v>
      </c>
      <c r="D1227" s="86" t="s">
        <v>854</v>
      </c>
      <c r="E1227" s="86" t="s">
        <v>855</v>
      </c>
      <c r="F1227" s="86" t="s">
        <v>27</v>
      </c>
      <c r="G1227" s="86" t="s">
        <v>85</v>
      </c>
      <c r="H1227" s="239">
        <f t="shared" si="17"/>
        <v>100</v>
      </c>
      <c r="I1227" s="86" t="s">
        <v>6205</v>
      </c>
    </row>
    <row r="1228" spans="1:9" x14ac:dyDescent="0.3">
      <c r="A1228" s="87" t="s">
        <v>2386</v>
      </c>
      <c r="B1228" s="87" t="s">
        <v>2387</v>
      </c>
      <c r="C1228" s="87" t="s">
        <v>2388</v>
      </c>
      <c r="D1228" s="86" t="s">
        <v>857</v>
      </c>
      <c r="E1228" s="86" t="s">
        <v>858</v>
      </c>
      <c r="F1228" s="86" t="s">
        <v>27</v>
      </c>
      <c r="G1228" s="86" t="s">
        <v>22</v>
      </c>
      <c r="H1228" s="239">
        <f t="shared" si="17"/>
        <v>100</v>
      </c>
      <c r="I1228" s="86" t="s">
        <v>6205</v>
      </c>
    </row>
    <row r="1229" spans="1:9" x14ac:dyDescent="0.3">
      <c r="A1229" s="87" t="s">
        <v>2389</v>
      </c>
      <c r="B1229" s="87" t="s">
        <v>2387</v>
      </c>
      <c r="C1229" s="87" t="s">
        <v>1538</v>
      </c>
      <c r="D1229" s="86" t="s">
        <v>857</v>
      </c>
      <c r="E1229" s="86" t="s">
        <v>858</v>
      </c>
      <c r="F1229" s="86" t="s">
        <v>27</v>
      </c>
      <c r="G1229" s="86" t="s">
        <v>85</v>
      </c>
      <c r="H1229" s="239">
        <f t="shared" si="17"/>
        <v>100</v>
      </c>
      <c r="I1229" s="86" t="s">
        <v>6205</v>
      </c>
    </row>
    <row r="1230" spans="1:9" x14ac:dyDescent="0.3">
      <c r="A1230" s="87" t="s">
        <v>2390</v>
      </c>
      <c r="B1230" s="87" t="s">
        <v>2391</v>
      </c>
      <c r="C1230" s="87" t="s">
        <v>2119</v>
      </c>
      <c r="D1230" s="86" t="s">
        <v>860</v>
      </c>
      <c r="E1230" s="86" t="s">
        <v>860</v>
      </c>
      <c r="F1230" s="86" t="s">
        <v>27</v>
      </c>
      <c r="G1230" s="86" t="s">
        <v>85</v>
      </c>
      <c r="H1230" s="239">
        <f t="shared" si="17"/>
        <v>100</v>
      </c>
      <c r="I1230" s="86" t="s">
        <v>6205</v>
      </c>
    </row>
    <row r="1231" spans="1:9" x14ac:dyDescent="0.3">
      <c r="A1231" s="87" t="s">
        <v>2392</v>
      </c>
      <c r="B1231" s="87" t="s">
        <v>2393</v>
      </c>
      <c r="C1231" s="87" t="s">
        <v>1456</v>
      </c>
      <c r="D1231" s="86" t="s">
        <v>862</v>
      </c>
      <c r="E1231" s="86" t="s">
        <v>863</v>
      </c>
      <c r="F1231" s="86" t="s">
        <v>27</v>
      </c>
      <c r="G1231" s="86" t="s">
        <v>85</v>
      </c>
      <c r="H1231" s="239">
        <f t="shared" si="17"/>
        <v>100</v>
      </c>
      <c r="I1231" s="86" t="s">
        <v>6205</v>
      </c>
    </row>
    <row r="1232" spans="1:9" x14ac:dyDescent="0.3">
      <c r="A1232" s="87" t="s">
        <v>2394</v>
      </c>
      <c r="B1232" s="87" t="s">
        <v>2393</v>
      </c>
      <c r="C1232" s="87" t="s">
        <v>2395</v>
      </c>
      <c r="D1232" s="86" t="s">
        <v>862</v>
      </c>
      <c r="E1232" s="86" t="s">
        <v>863</v>
      </c>
      <c r="F1232" s="86" t="s">
        <v>27</v>
      </c>
      <c r="G1232" s="86" t="s">
        <v>85</v>
      </c>
      <c r="H1232" s="239">
        <f t="shared" si="17"/>
        <v>100</v>
      </c>
      <c r="I1232" s="86" t="s">
        <v>6205</v>
      </c>
    </row>
    <row r="1233" spans="1:9" x14ac:dyDescent="0.3">
      <c r="A1233" s="87" t="s">
        <v>2396</v>
      </c>
      <c r="B1233" s="87" t="s">
        <v>2393</v>
      </c>
      <c r="C1233" s="87" t="s">
        <v>1778</v>
      </c>
      <c r="D1233" s="86" t="s">
        <v>862</v>
      </c>
      <c r="E1233" s="86" t="s">
        <v>863</v>
      </c>
      <c r="F1233" s="86" t="s">
        <v>27</v>
      </c>
      <c r="G1233" s="86" t="s">
        <v>85</v>
      </c>
      <c r="H1233" s="239">
        <f t="shared" si="17"/>
        <v>100</v>
      </c>
      <c r="I1233" s="86" t="s">
        <v>6205</v>
      </c>
    </row>
    <row r="1234" spans="1:9" x14ac:dyDescent="0.3">
      <c r="A1234" s="87" t="s">
        <v>2397</v>
      </c>
      <c r="B1234" s="87" t="s">
        <v>2393</v>
      </c>
      <c r="C1234" s="87" t="s">
        <v>1760</v>
      </c>
      <c r="D1234" s="86" t="s">
        <v>862</v>
      </c>
      <c r="E1234" s="86" t="s">
        <v>863</v>
      </c>
      <c r="F1234" s="86" t="s">
        <v>27</v>
      </c>
      <c r="G1234" s="86" t="s">
        <v>85</v>
      </c>
      <c r="H1234" s="239">
        <f t="shared" si="17"/>
        <v>100</v>
      </c>
      <c r="I1234" s="86" t="s">
        <v>6205</v>
      </c>
    </row>
    <row r="1235" spans="1:9" x14ac:dyDescent="0.3">
      <c r="A1235" s="87" t="s">
        <v>4913</v>
      </c>
      <c r="B1235" s="87" t="s">
        <v>2399</v>
      </c>
      <c r="C1235" s="87" t="s">
        <v>1459</v>
      </c>
      <c r="D1235" s="86" t="s">
        <v>865</v>
      </c>
      <c r="E1235" s="86" t="s">
        <v>866</v>
      </c>
      <c r="F1235" s="86" t="s">
        <v>29</v>
      </c>
      <c r="G1235" s="86" t="s">
        <v>20</v>
      </c>
      <c r="H1235" s="239">
        <f t="shared" si="17"/>
        <v>50</v>
      </c>
      <c r="I1235" s="86" t="s">
        <v>6205</v>
      </c>
    </row>
    <row r="1236" spans="1:9" x14ac:dyDescent="0.3">
      <c r="A1236" s="87" t="s">
        <v>2398</v>
      </c>
      <c r="B1236" s="87" t="s">
        <v>2399</v>
      </c>
      <c r="C1236" s="87" t="s">
        <v>1411</v>
      </c>
      <c r="D1236" s="86" t="s">
        <v>865</v>
      </c>
      <c r="E1236" s="86" t="s">
        <v>866</v>
      </c>
      <c r="F1236" s="86" t="s">
        <v>27</v>
      </c>
      <c r="G1236" s="86" t="s">
        <v>22</v>
      </c>
      <c r="H1236" s="239">
        <f t="shared" si="17"/>
        <v>100</v>
      </c>
      <c r="I1236" s="86" t="s">
        <v>6205</v>
      </c>
    </row>
    <row r="1237" spans="1:9" x14ac:dyDescent="0.3">
      <c r="A1237" s="87" t="s">
        <v>4914</v>
      </c>
      <c r="B1237" s="87" t="s">
        <v>2399</v>
      </c>
      <c r="C1237" s="87" t="s">
        <v>1413</v>
      </c>
      <c r="D1237" s="86" t="s">
        <v>865</v>
      </c>
      <c r="E1237" s="86" t="s">
        <v>866</v>
      </c>
      <c r="F1237" s="86" t="s">
        <v>29</v>
      </c>
      <c r="G1237" s="86" t="s">
        <v>20</v>
      </c>
      <c r="H1237" s="239">
        <f t="shared" si="17"/>
        <v>50</v>
      </c>
      <c r="I1237" s="86" t="s">
        <v>6205</v>
      </c>
    </row>
    <row r="1238" spans="1:9" x14ac:dyDescent="0.3">
      <c r="A1238" s="87" t="s">
        <v>4915</v>
      </c>
      <c r="B1238" s="87" t="s">
        <v>2399</v>
      </c>
      <c r="C1238" s="87" t="s">
        <v>1415</v>
      </c>
      <c r="D1238" s="86" t="s">
        <v>865</v>
      </c>
      <c r="E1238" s="86" t="s">
        <v>866</v>
      </c>
      <c r="F1238" s="86" t="s">
        <v>29</v>
      </c>
      <c r="G1238" s="86" t="s">
        <v>84</v>
      </c>
      <c r="H1238" s="239">
        <f t="shared" si="17"/>
        <v>0</v>
      </c>
      <c r="I1238" s="86" t="s">
        <v>6205</v>
      </c>
    </row>
    <row r="1239" spans="1:9" x14ac:dyDescent="0.3">
      <c r="A1239" s="87" t="s">
        <v>2400</v>
      </c>
      <c r="B1239" s="87" t="s">
        <v>2401</v>
      </c>
      <c r="C1239" s="87" t="s">
        <v>1533</v>
      </c>
      <c r="D1239" s="86" t="s">
        <v>868</v>
      </c>
      <c r="E1239" s="86" t="s">
        <v>868</v>
      </c>
      <c r="F1239" s="86" t="s">
        <v>27</v>
      </c>
      <c r="G1239" s="86" t="s">
        <v>18</v>
      </c>
      <c r="H1239" s="239">
        <f t="shared" si="17"/>
        <v>100</v>
      </c>
      <c r="I1239" s="86" t="s">
        <v>6205</v>
      </c>
    </row>
    <row r="1240" spans="1:9" x14ac:dyDescent="0.3">
      <c r="A1240" s="87" t="s">
        <v>2402</v>
      </c>
      <c r="B1240" s="87" t="s">
        <v>2403</v>
      </c>
      <c r="C1240" s="87" t="s">
        <v>2388</v>
      </c>
      <c r="D1240" s="86" t="s">
        <v>870</v>
      </c>
      <c r="E1240" s="86" t="s">
        <v>870</v>
      </c>
      <c r="F1240" s="86" t="s">
        <v>27</v>
      </c>
      <c r="G1240" s="86" t="s">
        <v>85</v>
      </c>
      <c r="H1240" s="239">
        <f t="shared" si="17"/>
        <v>100</v>
      </c>
      <c r="I1240" s="86" t="s">
        <v>6205</v>
      </c>
    </row>
    <row r="1241" spans="1:9" x14ac:dyDescent="0.3">
      <c r="A1241" s="87" t="s">
        <v>2404</v>
      </c>
      <c r="B1241" s="87" t="s">
        <v>2405</v>
      </c>
      <c r="C1241" s="87" t="s">
        <v>1229</v>
      </c>
      <c r="D1241" s="86" t="s">
        <v>872</v>
      </c>
      <c r="E1241" s="86" t="s">
        <v>872</v>
      </c>
      <c r="F1241" s="86" t="s">
        <v>27</v>
      </c>
      <c r="G1241" s="86" t="s">
        <v>20</v>
      </c>
      <c r="H1241" s="239">
        <f t="shared" si="17"/>
        <v>100</v>
      </c>
      <c r="I1241" s="86" t="s">
        <v>6205</v>
      </c>
    </row>
    <row r="1242" spans="1:9" x14ac:dyDescent="0.3">
      <c r="A1242" s="87" t="s">
        <v>2406</v>
      </c>
      <c r="B1242" s="87" t="s">
        <v>2405</v>
      </c>
      <c r="C1242" s="87" t="s">
        <v>1231</v>
      </c>
      <c r="D1242" s="86" t="s">
        <v>872</v>
      </c>
      <c r="E1242" s="86" t="s">
        <v>872</v>
      </c>
      <c r="F1242" s="86" t="s">
        <v>27</v>
      </c>
      <c r="G1242" s="86" t="s">
        <v>20</v>
      </c>
      <c r="H1242" s="239">
        <f t="shared" si="17"/>
        <v>100</v>
      </c>
      <c r="I1242" s="86" t="s">
        <v>6205</v>
      </c>
    </row>
    <row r="1243" spans="1:9" x14ac:dyDescent="0.3">
      <c r="A1243" s="87" t="s">
        <v>2407</v>
      </c>
      <c r="B1243" s="87" t="s">
        <v>2405</v>
      </c>
      <c r="C1243" s="87" t="s">
        <v>1237</v>
      </c>
      <c r="D1243" s="86" t="s">
        <v>872</v>
      </c>
      <c r="E1243" s="86" t="s">
        <v>872</v>
      </c>
      <c r="F1243" s="86" t="s">
        <v>27</v>
      </c>
      <c r="G1243" s="86" t="s">
        <v>20</v>
      </c>
      <c r="H1243" s="239">
        <f t="shared" si="17"/>
        <v>100</v>
      </c>
      <c r="I1243" s="86" t="s">
        <v>6205</v>
      </c>
    </row>
    <row r="1244" spans="1:9" x14ac:dyDescent="0.3">
      <c r="A1244" s="87" t="s">
        <v>2408</v>
      </c>
      <c r="B1244" s="87" t="s">
        <v>2405</v>
      </c>
      <c r="C1244" s="87" t="s">
        <v>2409</v>
      </c>
      <c r="D1244" s="86" t="s">
        <v>872</v>
      </c>
      <c r="E1244" s="86" t="s">
        <v>872</v>
      </c>
      <c r="F1244" s="86" t="s">
        <v>27</v>
      </c>
      <c r="G1244" s="86" t="s">
        <v>20</v>
      </c>
      <c r="H1244" s="239">
        <f t="shared" si="17"/>
        <v>100</v>
      </c>
      <c r="I1244" s="86" t="s">
        <v>6205</v>
      </c>
    </row>
    <row r="1245" spans="1:9" x14ac:dyDescent="0.3">
      <c r="A1245" s="87" t="s">
        <v>2410</v>
      </c>
      <c r="B1245" s="87" t="s">
        <v>2405</v>
      </c>
      <c r="C1245" s="87" t="s">
        <v>1216</v>
      </c>
      <c r="D1245" s="86" t="s">
        <v>872</v>
      </c>
      <c r="E1245" s="86" t="s">
        <v>872</v>
      </c>
      <c r="F1245" s="86" t="s">
        <v>27</v>
      </c>
      <c r="G1245" s="86" t="s">
        <v>20</v>
      </c>
      <c r="H1245" s="239">
        <f t="shared" si="17"/>
        <v>100</v>
      </c>
      <c r="I1245" s="86" t="s">
        <v>6205</v>
      </c>
    </row>
    <row r="1246" spans="1:9" x14ac:dyDescent="0.3">
      <c r="A1246" s="87" t="s">
        <v>4916</v>
      </c>
      <c r="B1246" s="87" t="s">
        <v>2405</v>
      </c>
      <c r="C1246" s="87" t="s">
        <v>1218</v>
      </c>
      <c r="D1246" s="86" t="s">
        <v>872</v>
      </c>
      <c r="E1246" s="86" t="s">
        <v>872</v>
      </c>
      <c r="F1246" s="86" t="s">
        <v>29</v>
      </c>
      <c r="G1246" s="86" t="s">
        <v>20</v>
      </c>
      <c r="H1246" s="239">
        <f t="shared" si="17"/>
        <v>50</v>
      </c>
      <c r="I1246" s="86" t="s">
        <v>6205</v>
      </c>
    </row>
    <row r="1247" spans="1:9" x14ac:dyDescent="0.3">
      <c r="A1247" s="87" t="s">
        <v>2411</v>
      </c>
      <c r="B1247" s="87" t="s">
        <v>2405</v>
      </c>
      <c r="C1247" s="87" t="s">
        <v>2412</v>
      </c>
      <c r="D1247" s="86" t="s">
        <v>872</v>
      </c>
      <c r="E1247" s="86" t="s">
        <v>872</v>
      </c>
      <c r="F1247" s="86" t="s">
        <v>27</v>
      </c>
      <c r="G1247" s="86" t="s">
        <v>22</v>
      </c>
      <c r="H1247" s="239">
        <f t="shared" si="17"/>
        <v>100</v>
      </c>
      <c r="I1247" s="86" t="s">
        <v>6205</v>
      </c>
    </row>
    <row r="1248" spans="1:9" x14ac:dyDescent="0.3">
      <c r="A1248" s="87" t="s">
        <v>2413</v>
      </c>
      <c r="B1248" s="87" t="s">
        <v>2405</v>
      </c>
      <c r="C1248" s="87" t="s">
        <v>2414</v>
      </c>
      <c r="D1248" s="86" t="s">
        <v>872</v>
      </c>
      <c r="E1248" s="86" t="s">
        <v>872</v>
      </c>
      <c r="F1248" s="86" t="s">
        <v>27</v>
      </c>
      <c r="G1248" s="86" t="s">
        <v>20</v>
      </c>
      <c r="H1248" s="239">
        <f t="shared" si="17"/>
        <v>100</v>
      </c>
      <c r="I1248" s="86" t="s">
        <v>6205</v>
      </c>
    </row>
    <row r="1249" spans="1:9" x14ac:dyDescent="0.3">
      <c r="A1249" s="87" t="s">
        <v>2415</v>
      </c>
      <c r="B1249" s="87" t="s">
        <v>2405</v>
      </c>
      <c r="C1249" s="87" t="s">
        <v>1240</v>
      </c>
      <c r="D1249" s="86" t="s">
        <v>872</v>
      </c>
      <c r="E1249" s="86" t="s">
        <v>872</v>
      </c>
      <c r="F1249" s="86" t="s">
        <v>27</v>
      </c>
      <c r="G1249" s="86" t="s">
        <v>22</v>
      </c>
      <c r="H1249" s="239">
        <f t="shared" si="17"/>
        <v>100</v>
      </c>
      <c r="I1249" s="86" t="s">
        <v>6205</v>
      </c>
    </row>
    <row r="1250" spans="1:9" x14ac:dyDescent="0.3">
      <c r="A1250" s="87" t="s">
        <v>2416</v>
      </c>
      <c r="B1250" s="87" t="s">
        <v>2405</v>
      </c>
      <c r="C1250" s="87" t="s">
        <v>2417</v>
      </c>
      <c r="D1250" s="86" t="s">
        <v>872</v>
      </c>
      <c r="E1250" s="86" t="s">
        <v>872</v>
      </c>
      <c r="F1250" s="86" t="s">
        <v>27</v>
      </c>
      <c r="G1250" s="86" t="s">
        <v>20</v>
      </c>
      <c r="H1250" s="239">
        <f t="shared" si="17"/>
        <v>100</v>
      </c>
      <c r="I1250" s="86" t="s">
        <v>6205</v>
      </c>
    </row>
    <row r="1251" spans="1:9" x14ac:dyDescent="0.3">
      <c r="A1251" s="87" t="s">
        <v>2418</v>
      </c>
      <c r="B1251" s="87" t="s">
        <v>2405</v>
      </c>
      <c r="C1251" s="87" t="s">
        <v>1222</v>
      </c>
      <c r="D1251" s="86" t="s">
        <v>872</v>
      </c>
      <c r="E1251" s="86" t="s">
        <v>872</v>
      </c>
      <c r="F1251" s="86" t="s">
        <v>27</v>
      </c>
      <c r="G1251" s="86" t="s">
        <v>22</v>
      </c>
      <c r="H1251" s="239">
        <f t="shared" si="17"/>
        <v>100</v>
      </c>
      <c r="I1251" s="86" t="s">
        <v>6205</v>
      </c>
    </row>
    <row r="1252" spans="1:9" x14ac:dyDescent="0.3">
      <c r="A1252" s="87" t="s">
        <v>2419</v>
      </c>
      <c r="B1252" s="87" t="s">
        <v>2405</v>
      </c>
      <c r="C1252" s="87" t="s">
        <v>1185</v>
      </c>
      <c r="D1252" s="86" t="s">
        <v>872</v>
      </c>
      <c r="E1252" s="86" t="s">
        <v>872</v>
      </c>
      <c r="F1252" s="86" t="s">
        <v>27</v>
      </c>
      <c r="G1252" s="86" t="s">
        <v>20</v>
      </c>
      <c r="H1252" s="239">
        <f t="shared" si="17"/>
        <v>100</v>
      </c>
      <c r="I1252" s="86" t="s">
        <v>6205</v>
      </c>
    </row>
    <row r="1253" spans="1:9" x14ac:dyDescent="0.3">
      <c r="A1253" s="87" t="s">
        <v>2420</v>
      </c>
      <c r="B1253" s="87" t="s">
        <v>2405</v>
      </c>
      <c r="C1253" s="87" t="s">
        <v>1253</v>
      </c>
      <c r="D1253" s="86" t="s">
        <v>872</v>
      </c>
      <c r="E1253" s="86" t="s">
        <v>872</v>
      </c>
      <c r="F1253" s="86" t="s">
        <v>27</v>
      </c>
      <c r="G1253" s="86" t="s">
        <v>20</v>
      </c>
      <c r="H1253" s="239">
        <f t="shared" si="17"/>
        <v>100</v>
      </c>
      <c r="I1253" s="86" t="s">
        <v>6205</v>
      </c>
    </row>
    <row r="1254" spans="1:9" x14ac:dyDescent="0.3">
      <c r="A1254" s="87" t="s">
        <v>4917</v>
      </c>
      <c r="B1254" s="87" t="s">
        <v>2405</v>
      </c>
      <c r="C1254" s="87" t="s">
        <v>1205</v>
      </c>
      <c r="D1254" s="86" t="s">
        <v>872</v>
      </c>
      <c r="E1254" s="86" t="s">
        <v>872</v>
      </c>
      <c r="F1254" s="86" t="s">
        <v>29</v>
      </c>
      <c r="G1254" s="86" t="s">
        <v>18</v>
      </c>
      <c r="H1254" s="239">
        <f t="shared" si="17"/>
        <v>0</v>
      </c>
      <c r="I1254" s="86" t="s">
        <v>6205</v>
      </c>
    </row>
    <row r="1255" spans="1:9" x14ac:dyDescent="0.3">
      <c r="A1255" s="87" t="s">
        <v>2421</v>
      </c>
      <c r="B1255" s="87" t="s">
        <v>2405</v>
      </c>
      <c r="C1255" s="87" t="s">
        <v>1198</v>
      </c>
      <c r="D1255" s="86" t="s">
        <v>872</v>
      </c>
      <c r="E1255" s="86" t="s">
        <v>872</v>
      </c>
      <c r="F1255" s="86" t="s">
        <v>27</v>
      </c>
      <c r="G1255" s="86" t="s">
        <v>84</v>
      </c>
      <c r="H1255" s="239">
        <f t="shared" si="17"/>
        <v>100</v>
      </c>
      <c r="I1255" s="86" t="s">
        <v>6205</v>
      </c>
    </row>
    <row r="1256" spans="1:9" x14ac:dyDescent="0.3">
      <c r="A1256" s="87" t="s">
        <v>2422</v>
      </c>
      <c r="B1256" s="87" t="s">
        <v>2405</v>
      </c>
      <c r="C1256" s="87" t="s">
        <v>1200</v>
      </c>
      <c r="D1256" s="86" t="s">
        <v>872</v>
      </c>
      <c r="E1256" s="86" t="s">
        <v>872</v>
      </c>
      <c r="F1256" s="86" t="s">
        <v>27</v>
      </c>
      <c r="G1256" s="86" t="s">
        <v>22</v>
      </c>
      <c r="H1256" s="239">
        <f t="shared" si="17"/>
        <v>100</v>
      </c>
      <c r="I1256" s="86" t="s">
        <v>6205</v>
      </c>
    </row>
    <row r="1257" spans="1:9" x14ac:dyDescent="0.3">
      <c r="A1257" s="87" t="s">
        <v>2423</v>
      </c>
      <c r="B1257" s="87" t="s">
        <v>2405</v>
      </c>
      <c r="C1257" s="87" t="s">
        <v>1207</v>
      </c>
      <c r="D1257" s="86" t="s">
        <v>872</v>
      </c>
      <c r="E1257" s="86" t="s">
        <v>872</v>
      </c>
      <c r="F1257" s="86" t="s">
        <v>27</v>
      </c>
      <c r="G1257" s="86" t="s">
        <v>20</v>
      </c>
      <c r="H1257" s="239">
        <f t="shared" si="17"/>
        <v>100</v>
      </c>
      <c r="I1257" s="86" t="s">
        <v>6205</v>
      </c>
    </row>
    <row r="1258" spans="1:9" x14ac:dyDescent="0.3">
      <c r="A1258" s="87" t="s">
        <v>2424</v>
      </c>
      <c r="B1258" s="87" t="s">
        <v>2405</v>
      </c>
      <c r="C1258" s="87" t="s">
        <v>1209</v>
      </c>
      <c r="D1258" s="86" t="s">
        <v>872</v>
      </c>
      <c r="E1258" s="86" t="s">
        <v>872</v>
      </c>
      <c r="F1258" s="86" t="s">
        <v>27</v>
      </c>
      <c r="G1258" s="86" t="s">
        <v>20</v>
      </c>
      <c r="H1258" s="239">
        <f t="shared" si="17"/>
        <v>100</v>
      </c>
      <c r="I1258" s="86" t="s">
        <v>6205</v>
      </c>
    </row>
    <row r="1259" spans="1:9" x14ac:dyDescent="0.3">
      <c r="A1259" s="87" t="s">
        <v>2425</v>
      </c>
      <c r="B1259" s="87" t="s">
        <v>2405</v>
      </c>
      <c r="C1259" s="87" t="s">
        <v>1244</v>
      </c>
      <c r="D1259" s="86" t="s">
        <v>872</v>
      </c>
      <c r="E1259" s="86" t="s">
        <v>872</v>
      </c>
      <c r="F1259" s="86" t="s">
        <v>27</v>
      </c>
      <c r="G1259" s="86" t="s">
        <v>20</v>
      </c>
      <c r="H1259" s="239">
        <f t="shared" si="17"/>
        <v>100</v>
      </c>
      <c r="I1259" s="86" t="s">
        <v>6205</v>
      </c>
    </row>
    <row r="1260" spans="1:9" x14ac:dyDescent="0.3">
      <c r="A1260" s="87" t="s">
        <v>4918</v>
      </c>
      <c r="B1260" s="87" t="s">
        <v>2405</v>
      </c>
      <c r="C1260" s="87" t="s">
        <v>1224</v>
      </c>
      <c r="D1260" s="86" t="s">
        <v>872</v>
      </c>
      <c r="E1260" s="86" t="s">
        <v>872</v>
      </c>
      <c r="F1260" s="86" t="s">
        <v>29</v>
      </c>
      <c r="G1260" s="86" t="s">
        <v>84</v>
      </c>
      <c r="H1260" s="239">
        <f t="shared" si="17"/>
        <v>0</v>
      </c>
      <c r="I1260" s="86" t="s">
        <v>6205</v>
      </c>
    </row>
    <row r="1261" spans="1:9" x14ac:dyDescent="0.3">
      <c r="A1261" s="87" t="s">
        <v>2426</v>
      </c>
      <c r="B1261" s="87" t="s">
        <v>2405</v>
      </c>
      <c r="C1261" s="87" t="s">
        <v>1226</v>
      </c>
      <c r="D1261" s="86" t="s">
        <v>872</v>
      </c>
      <c r="E1261" s="86" t="s">
        <v>872</v>
      </c>
      <c r="F1261" s="86" t="s">
        <v>27</v>
      </c>
      <c r="G1261" s="86" t="s">
        <v>22</v>
      </c>
      <c r="H1261" s="239">
        <f t="shared" si="17"/>
        <v>100</v>
      </c>
      <c r="I1261" s="86" t="s">
        <v>6205</v>
      </c>
    </row>
    <row r="1262" spans="1:9" x14ac:dyDescent="0.3">
      <c r="A1262" s="87" t="s">
        <v>2427</v>
      </c>
      <c r="B1262" s="87" t="s">
        <v>2405</v>
      </c>
      <c r="C1262" s="87" t="s">
        <v>2428</v>
      </c>
      <c r="D1262" s="86" t="s">
        <v>872</v>
      </c>
      <c r="E1262" s="86" t="s">
        <v>872</v>
      </c>
      <c r="F1262" s="86" t="s">
        <v>27</v>
      </c>
      <c r="G1262" s="86" t="s">
        <v>22</v>
      </c>
      <c r="H1262" s="239">
        <f t="shared" si="17"/>
        <v>100</v>
      </c>
      <c r="I1262" s="86" t="s">
        <v>6205</v>
      </c>
    </row>
    <row r="1263" spans="1:9" x14ac:dyDescent="0.3">
      <c r="A1263" s="87" t="s">
        <v>2429</v>
      </c>
      <c r="B1263" s="87" t="s">
        <v>2405</v>
      </c>
      <c r="C1263" s="87" t="s">
        <v>1202</v>
      </c>
      <c r="D1263" s="86" t="s">
        <v>872</v>
      </c>
      <c r="E1263" s="86" t="s">
        <v>872</v>
      </c>
      <c r="F1263" s="86" t="s">
        <v>27</v>
      </c>
      <c r="G1263" s="86" t="s">
        <v>22</v>
      </c>
      <c r="H1263" s="239">
        <f t="shared" si="17"/>
        <v>100</v>
      </c>
      <c r="I1263" s="86" t="s">
        <v>6205</v>
      </c>
    </row>
    <row r="1264" spans="1:9" x14ac:dyDescent="0.3">
      <c r="A1264" s="87" t="s">
        <v>2430</v>
      </c>
      <c r="B1264" s="87" t="s">
        <v>2405</v>
      </c>
      <c r="C1264" s="87" t="s">
        <v>1267</v>
      </c>
      <c r="D1264" s="86" t="s">
        <v>872</v>
      </c>
      <c r="E1264" s="86" t="s">
        <v>872</v>
      </c>
      <c r="F1264" s="86" t="s">
        <v>27</v>
      </c>
      <c r="G1264" s="86"/>
      <c r="H1264" s="239">
        <f t="shared" si="17"/>
        <v>100</v>
      </c>
      <c r="I1264" s="86" t="s">
        <v>6205</v>
      </c>
    </row>
    <row r="1265" spans="1:9" x14ac:dyDescent="0.3">
      <c r="A1265" s="87" t="s">
        <v>4919</v>
      </c>
      <c r="B1265" s="87" t="s">
        <v>2405</v>
      </c>
      <c r="C1265" s="87" t="s">
        <v>1269</v>
      </c>
      <c r="D1265" s="86" t="s">
        <v>872</v>
      </c>
      <c r="E1265" s="86" t="s">
        <v>872</v>
      </c>
      <c r="F1265" s="86" t="s">
        <v>29</v>
      </c>
      <c r="G1265" s="86" t="s">
        <v>84</v>
      </c>
      <c r="H1265" s="239">
        <f t="shared" si="17"/>
        <v>0</v>
      </c>
      <c r="I1265" s="86" t="s">
        <v>6205</v>
      </c>
    </row>
    <row r="1266" spans="1:9" x14ac:dyDescent="0.3">
      <c r="A1266" s="87" t="s">
        <v>2431</v>
      </c>
      <c r="B1266" s="87" t="s">
        <v>2432</v>
      </c>
      <c r="C1266" s="87" t="s">
        <v>1194</v>
      </c>
      <c r="D1266" s="86" t="s">
        <v>872</v>
      </c>
      <c r="E1266" s="86" t="s">
        <v>5201</v>
      </c>
      <c r="F1266" s="86" t="s">
        <v>27</v>
      </c>
      <c r="G1266" s="86" t="s">
        <v>20</v>
      </c>
      <c r="H1266" s="239">
        <f t="shared" si="17"/>
        <v>100</v>
      </c>
      <c r="I1266" s="86" t="s">
        <v>6205</v>
      </c>
    </row>
    <row r="1267" spans="1:9" x14ac:dyDescent="0.3">
      <c r="A1267" s="87" t="s">
        <v>2433</v>
      </c>
      <c r="B1267" s="87" t="s">
        <v>2432</v>
      </c>
      <c r="C1267" s="87" t="s">
        <v>2434</v>
      </c>
      <c r="D1267" s="86" t="s">
        <v>872</v>
      </c>
      <c r="E1267" s="86" t="s">
        <v>5201</v>
      </c>
      <c r="F1267" s="86" t="s">
        <v>27</v>
      </c>
      <c r="G1267" s="86" t="s">
        <v>20</v>
      </c>
      <c r="H1267" s="239">
        <f t="shared" si="17"/>
        <v>100</v>
      </c>
      <c r="I1267" s="86" t="s">
        <v>6205</v>
      </c>
    </row>
    <row r="1268" spans="1:9" x14ac:dyDescent="0.3">
      <c r="A1268" s="87" t="s">
        <v>2435</v>
      </c>
      <c r="B1268" s="87" t="s">
        <v>2436</v>
      </c>
      <c r="C1268" s="87" t="s">
        <v>1233</v>
      </c>
      <c r="D1268" s="86" t="s">
        <v>872</v>
      </c>
      <c r="E1268" s="86" t="s">
        <v>5202</v>
      </c>
      <c r="F1268" s="86" t="s">
        <v>27</v>
      </c>
      <c r="G1268" s="86" t="s">
        <v>85</v>
      </c>
      <c r="H1268" s="239">
        <f t="shared" si="17"/>
        <v>100</v>
      </c>
      <c r="I1268" s="86" t="s">
        <v>6205</v>
      </c>
    </row>
    <row r="1269" spans="1:9" x14ac:dyDescent="0.3">
      <c r="A1269" s="87" t="s">
        <v>2437</v>
      </c>
      <c r="B1269" s="87" t="s">
        <v>2436</v>
      </c>
      <c r="C1269" s="87" t="s">
        <v>1177</v>
      </c>
      <c r="D1269" s="86" t="s">
        <v>872</v>
      </c>
      <c r="E1269" s="86" t="s">
        <v>5202</v>
      </c>
      <c r="F1269" s="86" t="s">
        <v>27</v>
      </c>
      <c r="G1269" s="86" t="s">
        <v>85</v>
      </c>
      <c r="H1269" s="239">
        <f t="shared" si="17"/>
        <v>100</v>
      </c>
      <c r="I1269" s="86" t="s">
        <v>6205</v>
      </c>
    </row>
    <row r="1270" spans="1:9" x14ac:dyDescent="0.3">
      <c r="A1270" s="87" t="s">
        <v>2438</v>
      </c>
      <c r="B1270" s="87" t="s">
        <v>2439</v>
      </c>
      <c r="C1270" s="87" t="s">
        <v>2440</v>
      </c>
      <c r="D1270" s="86" t="s">
        <v>872</v>
      </c>
      <c r="E1270" s="86" t="s">
        <v>5203</v>
      </c>
      <c r="F1270" s="86" t="s">
        <v>27</v>
      </c>
      <c r="G1270" s="86" t="s">
        <v>22</v>
      </c>
      <c r="H1270" s="239">
        <f t="shared" si="17"/>
        <v>100</v>
      </c>
      <c r="I1270" s="86" t="s">
        <v>6205</v>
      </c>
    </row>
    <row r="1271" spans="1:9" x14ac:dyDescent="0.3">
      <c r="A1271" s="87" t="s">
        <v>2441</v>
      </c>
      <c r="B1271" s="87" t="s">
        <v>2439</v>
      </c>
      <c r="C1271" s="87" t="s">
        <v>2442</v>
      </c>
      <c r="D1271" s="86" t="s">
        <v>872</v>
      </c>
      <c r="E1271" s="86" t="s">
        <v>5203</v>
      </c>
      <c r="F1271" s="86" t="s">
        <v>27</v>
      </c>
      <c r="G1271" s="86" t="s">
        <v>20</v>
      </c>
      <c r="H1271" s="239">
        <f t="shared" si="17"/>
        <v>100</v>
      </c>
      <c r="I1271" s="86" t="s">
        <v>6205</v>
      </c>
    </row>
    <row r="1272" spans="1:9" x14ac:dyDescent="0.3">
      <c r="A1272" s="87" t="s">
        <v>2443</v>
      </c>
      <c r="B1272" s="87" t="s">
        <v>2439</v>
      </c>
      <c r="C1272" s="87" t="s">
        <v>1246</v>
      </c>
      <c r="D1272" s="86" t="s">
        <v>872</v>
      </c>
      <c r="E1272" s="86" t="s">
        <v>5203</v>
      </c>
      <c r="F1272" s="86" t="s">
        <v>27</v>
      </c>
      <c r="G1272" s="86" t="s">
        <v>20</v>
      </c>
      <c r="H1272" s="239">
        <f t="shared" si="17"/>
        <v>100</v>
      </c>
      <c r="I1272" s="86" t="s">
        <v>6205</v>
      </c>
    </row>
    <row r="1273" spans="1:9" x14ac:dyDescent="0.3">
      <c r="A1273" s="87" t="s">
        <v>2444</v>
      </c>
      <c r="B1273" s="87" t="s">
        <v>2439</v>
      </c>
      <c r="C1273" s="87" t="s">
        <v>1191</v>
      </c>
      <c r="D1273" s="86" t="s">
        <v>872</v>
      </c>
      <c r="E1273" s="86" t="s">
        <v>5203</v>
      </c>
      <c r="F1273" s="86" t="s">
        <v>27</v>
      </c>
      <c r="G1273" s="86" t="s">
        <v>20</v>
      </c>
      <c r="H1273" s="239">
        <f t="shared" si="17"/>
        <v>100</v>
      </c>
      <c r="I1273" s="86" t="s">
        <v>6205</v>
      </c>
    </row>
    <row r="1274" spans="1:9" x14ac:dyDescent="0.3">
      <c r="A1274" s="87" t="s">
        <v>2445</v>
      </c>
      <c r="B1274" s="87" t="s">
        <v>2446</v>
      </c>
      <c r="C1274" s="87" t="s">
        <v>1259</v>
      </c>
      <c r="D1274" s="86" t="s">
        <v>872</v>
      </c>
      <c r="E1274" s="86" t="s">
        <v>5204</v>
      </c>
      <c r="F1274" s="86" t="s">
        <v>27</v>
      </c>
      <c r="G1274" s="86" t="s">
        <v>22</v>
      </c>
      <c r="H1274" s="239">
        <f t="shared" si="17"/>
        <v>100</v>
      </c>
      <c r="I1274" s="86" t="s">
        <v>6205</v>
      </c>
    </row>
    <row r="1275" spans="1:9" x14ac:dyDescent="0.3">
      <c r="A1275" s="87" t="s">
        <v>2447</v>
      </c>
      <c r="B1275" s="87" t="s">
        <v>2448</v>
      </c>
      <c r="C1275" s="87" t="s">
        <v>1242</v>
      </c>
      <c r="D1275" s="86" t="s">
        <v>872</v>
      </c>
      <c r="E1275" s="86" t="s">
        <v>5205</v>
      </c>
      <c r="F1275" s="86" t="s">
        <v>27</v>
      </c>
      <c r="G1275" s="86" t="s">
        <v>22</v>
      </c>
      <c r="H1275" s="239">
        <f t="shared" si="17"/>
        <v>100</v>
      </c>
      <c r="I1275" s="86" t="s">
        <v>6205</v>
      </c>
    </row>
    <row r="1276" spans="1:9" x14ac:dyDescent="0.3">
      <c r="A1276" s="87" t="s">
        <v>2449</v>
      </c>
      <c r="B1276" s="87" t="s">
        <v>2448</v>
      </c>
      <c r="C1276" s="87" t="s">
        <v>1248</v>
      </c>
      <c r="D1276" s="86" t="s">
        <v>872</v>
      </c>
      <c r="E1276" s="86" t="s">
        <v>5205</v>
      </c>
      <c r="F1276" s="86" t="s">
        <v>27</v>
      </c>
      <c r="G1276" s="86" t="s">
        <v>22</v>
      </c>
      <c r="H1276" s="239">
        <f t="shared" si="17"/>
        <v>100</v>
      </c>
      <c r="I1276" s="86" t="s">
        <v>6205</v>
      </c>
    </row>
    <row r="1277" spans="1:9" x14ac:dyDescent="0.3">
      <c r="A1277" s="87" t="s">
        <v>2450</v>
      </c>
      <c r="B1277" s="87" t="s">
        <v>2448</v>
      </c>
      <c r="C1277" s="87" t="s">
        <v>1211</v>
      </c>
      <c r="D1277" s="86" t="s">
        <v>872</v>
      </c>
      <c r="E1277" s="86" t="s">
        <v>5205</v>
      </c>
      <c r="F1277" s="86" t="s">
        <v>27</v>
      </c>
      <c r="G1277" s="86" t="s">
        <v>22</v>
      </c>
      <c r="H1277" s="239">
        <f t="shared" si="17"/>
        <v>100</v>
      </c>
      <c r="I1277" s="86" t="s">
        <v>6205</v>
      </c>
    </row>
    <row r="1278" spans="1:9" x14ac:dyDescent="0.3">
      <c r="A1278" s="87" t="s">
        <v>2451</v>
      </c>
      <c r="B1278" s="87" t="s">
        <v>2452</v>
      </c>
      <c r="C1278" s="87" t="s">
        <v>1213</v>
      </c>
      <c r="D1278" s="86" t="s">
        <v>872</v>
      </c>
      <c r="E1278" s="86" t="s">
        <v>5206</v>
      </c>
      <c r="F1278" s="86" t="s">
        <v>27</v>
      </c>
      <c r="G1278" s="86" t="s">
        <v>22</v>
      </c>
      <c r="H1278" s="239">
        <f t="shared" si="17"/>
        <v>100</v>
      </c>
      <c r="I1278" s="86" t="s">
        <v>6205</v>
      </c>
    </row>
    <row r="1279" spans="1:9" x14ac:dyDescent="0.3">
      <c r="A1279" s="87" t="s">
        <v>2453</v>
      </c>
      <c r="B1279" s="87" t="s">
        <v>2452</v>
      </c>
      <c r="C1279" s="87" t="s">
        <v>2454</v>
      </c>
      <c r="D1279" s="86" t="s">
        <v>872</v>
      </c>
      <c r="E1279" s="86" t="s">
        <v>5206</v>
      </c>
      <c r="F1279" s="86" t="s">
        <v>27</v>
      </c>
      <c r="G1279" s="86"/>
      <c r="H1279" s="239">
        <f t="shared" si="17"/>
        <v>100</v>
      </c>
      <c r="I1279" s="86" t="s">
        <v>6205</v>
      </c>
    </row>
    <row r="1280" spans="1:9" x14ac:dyDescent="0.3">
      <c r="A1280" s="87" t="s">
        <v>2455</v>
      </c>
      <c r="B1280" s="87" t="s">
        <v>2456</v>
      </c>
      <c r="C1280" s="87" t="s">
        <v>1272</v>
      </c>
      <c r="D1280" s="86" t="s">
        <v>874</v>
      </c>
      <c r="E1280" s="86" t="s">
        <v>874</v>
      </c>
      <c r="F1280" s="86" t="s">
        <v>27</v>
      </c>
      <c r="G1280" s="86" t="s">
        <v>85</v>
      </c>
      <c r="H1280" s="239">
        <f t="shared" ref="H1280:H1343" si="18">IF($A1280="","",IF($F1280=INDEX(Cat_ZAP,1),INDEX(Pts_ZAP,1),IF($G1280="","",_xlfn.XLOOKUP($G1280,Cat_Marg,Pts_Marg,""))))</f>
        <v>100</v>
      </c>
      <c r="I1280" s="86" t="s">
        <v>6205</v>
      </c>
    </row>
    <row r="1281" spans="1:9" x14ac:dyDescent="0.3">
      <c r="A1281" s="87" t="s">
        <v>2457</v>
      </c>
      <c r="B1281" s="87" t="s">
        <v>2458</v>
      </c>
      <c r="C1281" s="87" t="s">
        <v>2228</v>
      </c>
      <c r="D1281" s="86" t="s">
        <v>876</v>
      </c>
      <c r="E1281" s="86" t="s">
        <v>876</v>
      </c>
      <c r="F1281" s="86" t="s">
        <v>27</v>
      </c>
      <c r="G1281" s="86" t="s">
        <v>85</v>
      </c>
      <c r="H1281" s="239">
        <f t="shared" si="18"/>
        <v>100</v>
      </c>
      <c r="I1281" s="86" t="s">
        <v>6205</v>
      </c>
    </row>
    <row r="1282" spans="1:9" x14ac:dyDescent="0.3">
      <c r="A1282" s="87" t="s">
        <v>2459</v>
      </c>
      <c r="B1282" s="87" t="s">
        <v>2458</v>
      </c>
      <c r="C1282" s="87" t="s">
        <v>1563</v>
      </c>
      <c r="D1282" s="86" t="s">
        <v>876</v>
      </c>
      <c r="E1282" s="86" t="s">
        <v>876</v>
      </c>
      <c r="F1282" s="86" t="s">
        <v>27</v>
      </c>
      <c r="G1282" s="86" t="s">
        <v>22</v>
      </c>
      <c r="H1282" s="239">
        <f t="shared" si="18"/>
        <v>100</v>
      </c>
      <c r="I1282" s="86" t="s">
        <v>6205</v>
      </c>
    </row>
    <row r="1283" spans="1:9" x14ac:dyDescent="0.3">
      <c r="A1283" s="87" t="s">
        <v>2460</v>
      </c>
      <c r="B1283" s="87" t="s">
        <v>2458</v>
      </c>
      <c r="C1283" s="87" t="s">
        <v>2268</v>
      </c>
      <c r="D1283" s="86" t="s">
        <v>876</v>
      </c>
      <c r="E1283" s="86" t="s">
        <v>876</v>
      </c>
      <c r="F1283" s="86" t="s">
        <v>27</v>
      </c>
      <c r="G1283" s="86" t="s">
        <v>22</v>
      </c>
      <c r="H1283" s="239">
        <f t="shared" si="18"/>
        <v>100</v>
      </c>
      <c r="I1283" s="86" t="s">
        <v>6205</v>
      </c>
    </row>
    <row r="1284" spans="1:9" x14ac:dyDescent="0.3">
      <c r="A1284" s="87" t="s">
        <v>2461</v>
      </c>
      <c r="B1284" s="87" t="s">
        <v>2458</v>
      </c>
      <c r="C1284" s="87" t="s">
        <v>1919</v>
      </c>
      <c r="D1284" s="86" t="s">
        <v>876</v>
      </c>
      <c r="E1284" s="86" t="s">
        <v>876</v>
      </c>
      <c r="F1284" s="86" t="s">
        <v>27</v>
      </c>
      <c r="G1284" s="86" t="s">
        <v>85</v>
      </c>
      <c r="H1284" s="239">
        <f t="shared" si="18"/>
        <v>100</v>
      </c>
      <c r="I1284" s="86" t="s">
        <v>6205</v>
      </c>
    </row>
    <row r="1285" spans="1:9" x14ac:dyDescent="0.3">
      <c r="A1285" s="87" t="s">
        <v>2462</v>
      </c>
      <c r="B1285" s="87" t="s">
        <v>2458</v>
      </c>
      <c r="C1285" s="87" t="s">
        <v>1279</v>
      </c>
      <c r="D1285" s="86" t="s">
        <v>876</v>
      </c>
      <c r="E1285" s="86" t="s">
        <v>876</v>
      </c>
      <c r="F1285" s="86" t="s">
        <v>27</v>
      </c>
      <c r="G1285" s="86" t="s">
        <v>85</v>
      </c>
      <c r="H1285" s="239">
        <f t="shared" si="18"/>
        <v>100</v>
      </c>
      <c r="I1285" s="86" t="s">
        <v>6205</v>
      </c>
    </row>
    <row r="1286" spans="1:9" x14ac:dyDescent="0.3">
      <c r="A1286" s="87" t="s">
        <v>2463</v>
      </c>
      <c r="B1286" s="87" t="s">
        <v>2458</v>
      </c>
      <c r="C1286" s="87" t="s">
        <v>1281</v>
      </c>
      <c r="D1286" s="86" t="s">
        <v>876</v>
      </c>
      <c r="E1286" s="86" t="s">
        <v>876</v>
      </c>
      <c r="F1286" s="86" t="s">
        <v>27</v>
      </c>
      <c r="G1286" s="86" t="s">
        <v>22</v>
      </c>
      <c r="H1286" s="239">
        <f t="shared" si="18"/>
        <v>100</v>
      </c>
      <c r="I1286" s="86" t="s">
        <v>6205</v>
      </c>
    </row>
    <row r="1287" spans="1:9" x14ac:dyDescent="0.3">
      <c r="A1287" s="87" t="s">
        <v>2464</v>
      </c>
      <c r="B1287" s="87" t="s">
        <v>2458</v>
      </c>
      <c r="C1287" s="87" t="s">
        <v>1283</v>
      </c>
      <c r="D1287" s="86" t="s">
        <v>876</v>
      </c>
      <c r="E1287" s="86" t="s">
        <v>876</v>
      </c>
      <c r="F1287" s="86" t="s">
        <v>27</v>
      </c>
      <c r="G1287" s="86" t="s">
        <v>22</v>
      </c>
      <c r="H1287" s="239">
        <f t="shared" si="18"/>
        <v>100</v>
      </c>
      <c r="I1287" s="86" t="s">
        <v>6205</v>
      </c>
    </row>
    <row r="1288" spans="1:9" x14ac:dyDescent="0.3">
      <c r="A1288" s="87" t="s">
        <v>2465</v>
      </c>
      <c r="B1288" s="87" t="s">
        <v>2458</v>
      </c>
      <c r="C1288" s="87" t="s">
        <v>1285</v>
      </c>
      <c r="D1288" s="86" t="s">
        <v>876</v>
      </c>
      <c r="E1288" s="86" t="s">
        <v>876</v>
      </c>
      <c r="F1288" s="86" t="s">
        <v>27</v>
      </c>
      <c r="G1288" s="86"/>
      <c r="H1288" s="239">
        <f t="shared" si="18"/>
        <v>100</v>
      </c>
      <c r="I1288" s="86" t="s">
        <v>6205</v>
      </c>
    </row>
    <row r="1289" spans="1:9" x14ac:dyDescent="0.3">
      <c r="A1289" s="87" t="s">
        <v>2466</v>
      </c>
      <c r="B1289" s="87" t="s">
        <v>2467</v>
      </c>
      <c r="C1289" s="87" t="s">
        <v>1943</v>
      </c>
      <c r="D1289" s="86" t="s">
        <v>878</v>
      </c>
      <c r="E1289" s="86" t="s">
        <v>878</v>
      </c>
      <c r="F1289" s="86" t="s">
        <v>27</v>
      </c>
      <c r="G1289" s="86" t="s">
        <v>85</v>
      </c>
      <c r="H1289" s="239">
        <f t="shared" si="18"/>
        <v>100</v>
      </c>
      <c r="I1289" s="86" t="s">
        <v>6205</v>
      </c>
    </row>
    <row r="1290" spans="1:9" x14ac:dyDescent="0.3">
      <c r="A1290" s="87" t="s">
        <v>2468</v>
      </c>
      <c r="B1290" s="87" t="s">
        <v>2469</v>
      </c>
      <c r="C1290" s="87" t="s">
        <v>2043</v>
      </c>
      <c r="D1290" s="86" t="s">
        <v>880</v>
      </c>
      <c r="E1290" s="86" t="s">
        <v>880</v>
      </c>
      <c r="F1290" s="86" t="s">
        <v>27</v>
      </c>
      <c r="G1290" s="86" t="s">
        <v>85</v>
      </c>
      <c r="H1290" s="239">
        <f t="shared" si="18"/>
        <v>100</v>
      </c>
      <c r="I1290" s="86" t="s">
        <v>6205</v>
      </c>
    </row>
    <row r="1291" spans="1:9" x14ac:dyDescent="0.3">
      <c r="A1291" s="87" t="s">
        <v>2470</v>
      </c>
      <c r="B1291" s="87" t="s">
        <v>2469</v>
      </c>
      <c r="C1291" s="87" t="s">
        <v>1738</v>
      </c>
      <c r="D1291" s="86" t="s">
        <v>880</v>
      </c>
      <c r="E1291" s="86" t="s">
        <v>880</v>
      </c>
      <c r="F1291" s="86" t="s">
        <v>27</v>
      </c>
      <c r="G1291" s="86" t="s">
        <v>85</v>
      </c>
      <c r="H1291" s="239">
        <f t="shared" si="18"/>
        <v>100</v>
      </c>
      <c r="I1291" s="86" t="s">
        <v>6205</v>
      </c>
    </row>
    <row r="1292" spans="1:9" x14ac:dyDescent="0.3">
      <c r="A1292" s="87" t="s">
        <v>2471</v>
      </c>
      <c r="B1292" s="87" t="s">
        <v>2469</v>
      </c>
      <c r="C1292" s="87" t="s">
        <v>1740</v>
      </c>
      <c r="D1292" s="86" t="s">
        <v>880</v>
      </c>
      <c r="E1292" s="86" t="s">
        <v>880</v>
      </c>
      <c r="F1292" s="86" t="s">
        <v>27</v>
      </c>
      <c r="G1292" s="86" t="s">
        <v>85</v>
      </c>
      <c r="H1292" s="239">
        <f t="shared" si="18"/>
        <v>100</v>
      </c>
      <c r="I1292" s="86" t="s">
        <v>6205</v>
      </c>
    </row>
    <row r="1293" spans="1:9" x14ac:dyDescent="0.3">
      <c r="A1293" s="87" t="s">
        <v>2472</v>
      </c>
      <c r="B1293" s="87" t="s">
        <v>2473</v>
      </c>
      <c r="C1293" s="87" t="s">
        <v>1742</v>
      </c>
      <c r="D1293" s="86" t="s">
        <v>880</v>
      </c>
      <c r="E1293" s="86" t="s">
        <v>5207</v>
      </c>
      <c r="F1293" s="86" t="s">
        <v>27</v>
      </c>
      <c r="G1293" s="86" t="s">
        <v>22</v>
      </c>
      <c r="H1293" s="239">
        <f t="shared" si="18"/>
        <v>100</v>
      </c>
      <c r="I1293" s="86" t="s">
        <v>6205</v>
      </c>
    </row>
    <row r="1294" spans="1:9" x14ac:dyDescent="0.3">
      <c r="A1294" s="87" t="s">
        <v>2474</v>
      </c>
      <c r="B1294" s="87" t="s">
        <v>2473</v>
      </c>
      <c r="C1294" s="87" t="s">
        <v>1708</v>
      </c>
      <c r="D1294" s="86" t="s">
        <v>880</v>
      </c>
      <c r="E1294" s="86" t="s">
        <v>5207</v>
      </c>
      <c r="F1294" s="86" t="s">
        <v>27</v>
      </c>
      <c r="G1294" s="86" t="s">
        <v>22</v>
      </c>
      <c r="H1294" s="239">
        <f t="shared" si="18"/>
        <v>100</v>
      </c>
      <c r="I1294" s="86" t="s">
        <v>6205</v>
      </c>
    </row>
    <row r="1295" spans="1:9" x14ac:dyDescent="0.3">
      <c r="A1295" s="87" t="s">
        <v>2475</v>
      </c>
      <c r="B1295" s="87" t="s">
        <v>1162</v>
      </c>
      <c r="C1295" s="87" t="s">
        <v>1177</v>
      </c>
      <c r="D1295" s="86" t="s">
        <v>882</v>
      </c>
      <c r="E1295" s="86" t="s">
        <v>883</v>
      </c>
      <c r="F1295" s="86" t="s">
        <v>27</v>
      </c>
      <c r="G1295" s="86" t="s">
        <v>22</v>
      </c>
      <c r="H1295" s="239">
        <f t="shared" si="18"/>
        <v>100</v>
      </c>
      <c r="I1295" s="86" t="s">
        <v>6205</v>
      </c>
    </row>
    <row r="1296" spans="1:9" x14ac:dyDescent="0.3">
      <c r="A1296" s="87" t="s">
        <v>2476</v>
      </c>
      <c r="B1296" s="87" t="s">
        <v>1162</v>
      </c>
      <c r="C1296" s="87" t="s">
        <v>1194</v>
      </c>
      <c r="D1296" s="86" t="s">
        <v>882</v>
      </c>
      <c r="E1296" s="86" t="s">
        <v>883</v>
      </c>
      <c r="F1296" s="86" t="s">
        <v>27</v>
      </c>
      <c r="G1296" s="86" t="s">
        <v>22</v>
      </c>
      <c r="H1296" s="239">
        <f t="shared" si="18"/>
        <v>100</v>
      </c>
      <c r="I1296" s="86" t="s">
        <v>6205</v>
      </c>
    </row>
    <row r="1297" spans="1:9" x14ac:dyDescent="0.3">
      <c r="A1297" s="87" t="s">
        <v>2477</v>
      </c>
      <c r="B1297" s="87" t="s">
        <v>1162</v>
      </c>
      <c r="C1297" s="87" t="s">
        <v>2478</v>
      </c>
      <c r="D1297" s="86" t="s">
        <v>882</v>
      </c>
      <c r="E1297" s="86" t="s">
        <v>883</v>
      </c>
      <c r="F1297" s="86" t="s">
        <v>27</v>
      </c>
      <c r="G1297" s="86"/>
      <c r="H1297" s="239">
        <f t="shared" si="18"/>
        <v>100</v>
      </c>
      <c r="I1297" s="86" t="s">
        <v>6205</v>
      </c>
    </row>
    <row r="1298" spans="1:9" x14ac:dyDescent="0.3">
      <c r="A1298" s="87" t="s">
        <v>2479</v>
      </c>
      <c r="B1298" s="87" t="s">
        <v>2480</v>
      </c>
      <c r="C1298" s="87" t="s">
        <v>1235</v>
      </c>
      <c r="D1298" s="86" t="s">
        <v>882</v>
      </c>
      <c r="E1298" s="86" t="s">
        <v>5208</v>
      </c>
      <c r="F1298" s="86" t="s">
        <v>27</v>
      </c>
      <c r="G1298" s="86" t="s">
        <v>85</v>
      </c>
      <c r="H1298" s="239">
        <f t="shared" si="18"/>
        <v>100</v>
      </c>
      <c r="I1298" s="86" t="s">
        <v>6205</v>
      </c>
    </row>
    <row r="1299" spans="1:9" x14ac:dyDescent="0.3">
      <c r="A1299" s="87" t="s">
        <v>2481</v>
      </c>
      <c r="B1299" s="87" t="s">
        <v>2480</v>
      </c>
      <c r="C1299" s="87" t="s">
        <v>1545</v>
      </c>
      <c r="D1299" s="86" t="s">
        <v>882</v>
      </c>
      <c r="E1299" s="86" t="s">
        <v>5208</v>
      </c>
      <c r="F1299" s="86" t="s">
        <v>27</v>
      </c>
      <c r="G1299" s="86" t="s">
        <v>20</v>
      </c>
      <c r="H1299" s="239">
        <f t="shared" si="18"/>
        <v>100</v>
      </c>
      <c r="I1299" s="86" t="s">
        <v>6205</v>
      </c>
    </row>
    <row r="1300" spans="1:9" x14ac:dyDescent="0.3">
      <c r="A1300" s="87" t="s">
        <v>2482</v>
      </c>
      <c r="B1300" s="87" t="s">
        <v>2480</v>
      </c>
      <c r="C1300" s="87" t="s">
        <v>1547</v>
      </c>
      <c r="D1300" s="86" t="s">
        <v>882</v>
      </c>
      <c r="E1300" s="86" t="s">
        <v>5208</v>
      </c>
      <c r="F1300" s="86" t="s">
        <v>27</v>
      </c>
      <c r="G1300" s="86" t="s">
        <v>18</v>
      </c>
      <c r="H1300" s="239">
        <f t="shared" si="18"/>
        <v>100</v>
      </c>
      <c r="I1300" s="86" t="s">
        <v>6205</v>
      </c>
    </row>
    <row r="1301" spans="1:9" x14ac:dyDescent="0.3">
      <c r="A1301" s="87" t="s">
        <v>2483</v>
      </c>
      <c r="B1301" s="87" t="s">
        <v>2480</v>
      </c>
      <c r="C1301" s="87" t="s">
        <v>1679</v>
      </c>
      <c r="D1301" s="86" t="s">
        <v>882</v>
      </c>
      <c r="E1301" s="86" t="s">
        <v>5208</v>
      </c>
      <c r="F1301" s="86" t="s">
        <v>27</v>
      </c>
      <c r="G1301" s="86" t="s">
        <v>22</v>
      </c>
      <c r="H1301" s="239">
        <f t="shared" si="18"/>
        <v>100</v>
      </c>
      <c r="I1301" s="86" t="s">
        <v>6205</v>
      </c>
    </row>
    <row r="1302" spans="1:9" x14ac:dyDescent="0.3">
      <c r="A1302" s="87" t="s">
        <v>2484</v>
      </c>
      <c r="B1302" s="87" t="s">
        <v>2480</v>
      </c>
      <c r="C1302" s="87" t="s">
        <v>1196</v>
      </c>
      <c r="D1302" s="86" t="s">
        <v>882</v>
      </c>
      <c r="E1302" s="86" t="s">
        <v>5208</v>
      </c>
      <c r="F1302" s="86" t="s">
        <v>27</v>
      </c>
      <c r="G1302" s="86" t="s">
        <v>22</v>
      </c>
      <c r="H1302" s="239">
        <f t="shared" si="18"/>
        <v>100</v>
      </c>
      <c r="I1302" s="86" t="s">
        <v>6205</v>
      </c>
    </row>
    <row r="1303" spans="1:9" x14ac:dyDescent="0.3">
      <c r="A1303" s="87" t="s">
        <v>2485</v>
      </c>
      <c r="B1303" s="87" t="s">
        <v>2480</v>
      </c>
      <c r="C1303" s="87" t="s">
        <v>2486</v>
      </c>
      <c r="D1303" s="86" t="s">
        <v>882</v>
      </c>
      <c r="E1303" s="86" t="s">
        <v>5208</v>
      </c>
      <c r="F1303" s="86" t="s">
        <v>27</v>
      </c>
      <c r="G1303" s="86" t="s">
        <v>85</v>
      </c>
      <c r="H1303" s="239">
        <f t="shared" si="18"/>
        <v>100</v>
      </c>
      <c r="I1303" s="86" t="s">
        <v>6205</v>
      </c>
    </row>
    <row r="1304" spans="1:9" x14ac:dyDescent="0.3">
      <c r="A1304" s="87" t="s">
        <v>4920</v>
      </c>
      <c r="B1304" s="87" t="s">
        <v>4921</v>
      </c>
      <c r="C1304" s="87" t="s">
        <v>1272</v>
      </c>
      <c r="D1304" s="86" t="s">
        <v>885</v>
      </c>
      <c r="E1304" s="86" t="s">
        <v>886</v>
      </c>
      <c r="F1304" s="86" t="s">
        <v>29</v>
      </c>
      <c r="G1304" s="86" t="s">
        <v>20</v>
      </c>
      <c r="H1304" s="239">
        <f t="shared" si="18"/>
        <v>50</v>
      </c>
      <c r="I1304" s="86" t="s">
        <v>6205</v>
      </c>
    </row>
    <row r="1305" spans="1:9" x14ac:dyDescent="0.3">
      <c r="A1305" s="87" t="s">
        <v>4922</v>
      </c>
      <c r="B1305" s="87" t="s">
        <v>4921</v>
      </c>
      <c r="C1305" s="87" t="s">
        <v>1274</v>
      </c>
      <c r="D1305" s="86" t="s">
        <v>885</v>
      </c>
      <c r="E1305" s="86" t="s">
        <v>886</v>
      </c>
      <c r="F1305" s="86" t="s">
        <v>29</v>
      </c>
      <c r="G1305" s="86" t="s">
        <v>20</v>
      </c>
      <c r="H1305" s="239">
        <f t="shared" si="18"/>
        <v>50</v>
      </c>
      <c r="I1305" s="86" t="s">
        <v>6205</v>
      </c>
    </row>
    <row r="1306" spans="1:9" x14ac:dyDescent="0.3">
      <c r="A1306" s="87" t="s">
        <v>4923</v>
      </c>
      <c r="B1306" s="87" t="s">
        <v>4921</v>
      </c>
      <c r="C1306" s="87" t="s">
        <v>1688</v>
      </c>
      <c r="D1306" s="86" t="s">
        <v>885</v>
      </c>
      <c r="E1306" s="86" t="s">
        <v>886</v>
      </c>
      <c r="F1306" s="86" t="s">
        <v>29</v>
      </c>
      <c r="G1306" s="86" t="s">
        <v>18</v>
      </c>
      <c r="H1306" s="239">
        <f t="shared" si="18"/>
        <v>0</v>
      </c>
      <c r="I1306" s="86" t="s">
        <v>6205</v>
      </c>
    </row>
    <row r="1307" spans="1:9" x14ac:dyDescent="0.3">
      <c r="A1307" s="87" t="s">
        <v>4924</v>
      </c>
      <c r="B1307" s="87" t="s">
        <v>4921</v>
      </c>
      <c r="C1307" s="87" t="s">
        <v>1559</v>
      </c>
      <c r="D1307" s="86" t="s">
        <v>885</v>
      </c>
      <c r="E1307" s="86" t="s">
        <v>886</v>
      </c>
      <c r="F1307" s="86" t="s">
        <v>29</v>
      </c>
      <c r="G1307" s="86" t="s">
        <v>18</v>
      </c>
      <c r="H1307" s="239">
        <f t="shared" si="18"/>
        <v>0</v>
      </c>
      <c r="I1307" s="86" t="s">
        <v>6205</v>
      </c>
    </row>
    <row r="1308" spans="1:9" x14ac:dyDescent="0.3">
      <c r="A1308" s="87" t="s">
        <v>4925</v>
      </c>
      <c r="B1308" s="87" t="s">
        <v>4921</v>
      </c>
      <c r="C1308" s="87" t="s">
        <v>1911</v>
      </c>
      <c r="D1308" s="86" t="s">
        <v>885</v>
      </c>
      <c r="E1308" s="86" t="s">
        <v>886</v>
      </c>
      <c r="F1308" s="86" t="s">
        <v>29</v>
      </c>
      <c r="G1308" s="86" t="s">
        <v>20</v>
      </c>
      <c r="H1308" s="239">
        <f t="shared" si="18"/>
        <v>50</v>
      </c>
      <c r="I1308" s="86" t="s">
        <v>6205</v>
      </c>
    </row>
    <row r="1309" spans="1:9" x14ac:dyDescent="0.3">
      <c r="A1309" s="87" t="s">
        <v>4926</v>
      </c>
      <c r="B1309" s="87" t="s">
        <v>4921</v>
      </c>
      <c r="C1309" s="87" t="s">
        <v>1913</v>
      </c>
      <c r="D1309" s="86" t="s">
        <v>885</v>
      </c>
      <c r="E1309" s="86" t="s">
        <v>886</v>
      </c>
      <c r="F1309" s="86" t="s">
        <v>29</v>
      </c>
      <c r="G1309" s="86" t="s">
        <v>18</v>
      </c>
      <c r="H1309" s="239">
        <f t="shared" si="18"/>
        <v>0</v>
      </c>
      <c r="I1309" s="86" t="s">
        <v>6205</v>
      </c>
    </row>
    <row r="1310" spans="1:9" x14ac:dyDescent="0.3">
      <c r="A1310" s="87" t="s">
        <v>2487</v>
      </c>
      <c r="B1310" s="87" t="s">
        <v>2488</v>
      </c>
      <c r="C1310" s="87" t="s">
        <v>1562</v>
      </c>
      <c r="D1310" s="86" t="s">
        <v>888</v>
      </c>
      <c r="E1310" s="86" t="s">
        <v>889</v>
      </c>
      <c r="F1310" s="86" t="s">
        <v>27</v>
      </c>
      <c r="G1310" s="86" t="s">
        <v>85</v>
      </c>
      <c r="H1310" s="239">
        <f t="shared" si="18"/>
        <v>100</v>
      </c>
      <c r="I1310" s="86" t="s">
        <v>6205</v>
      </c>
    </row>
    <row r="1311" spans="1:9" x14ac:dyDescent="0.3">
      <c r="A1311" s="87" t="s">
        <v>2489</v>
      </c>
      <c r="B1311" s="87" t="s">
        <v>2488</v>
      </c>
      <c r="C1311" s="87" t="s">
        <v>2226</v>
      </c>
      <c r="D1311" s="86" t="s">
        <v>888</v>
      </c>
      <c r="E1311" s="86" t="s">
        <v>889</v>
      </c>
      <c r="F1311" s="86" t="s">
        <v>27</v>
      </c>
      <c r="G1311" s="86" t="s">
        <v>85</v>
      </c>
      <c r="H1311" s="239">
        <f t="shared" si="18"/>
        <v>100</v>
      </c>
      <c r="I1311" s="86" t="s">
        <v>6205</v>
      </c>
    </row>
    <row r="1312" spans="1:9" x14ac:dyDescent="0.3">
      <c r="A1312" s="87" t="s">
        <v>2490</v>
      </c>
      <c r="B1312" s="87" t="s">
        <v>2491</v>
      </c>
      <c r="C1312" s="87" t="s">
        <v>1369</v>
      </c>
      <c r="D1312" s="86" t="s">
        <v>891</v>
      </c>
      <c r="E1312" s="86" t="s">
        <v>892</v>
      </c>
      <c r="F1312" s="86" t="s">
        <v>27</v>
      </c>
      <c r="G1312" s="86" t="s">
        <v>85</v>
      </c>
      <c r="H1312" s="239">
        <f t="shared" si="18"/>
        <v>100</v>
      </c>
      <c r="I1312" s="86" t="s">
        <v>6205</v>
      </c>
    </row>
    <row r="1313" spans="1:9" x14ac:dyDescent="0.3">
      <c r="A1313" s="87" t="s">
        <v>2492</v>
      </c>
      <c r="B1313" s="87" t="s">
        <v>2493</v>
      </c>
      <c r="C1313" s="87" t="s">
        <v>1742</v>
      </c>
      <c r="D1313" s="86" t="s">
        <v>894</v>
      </c>
      <c r="E1313" s="86" t="s">
        <v>895</v>
      </c>
      <c r="F1313" s="86" t="s">
        <v>27</v>
      </c>
      <c r="G1313" s="86" t="s">
        <v>22</v>
      </c>
      <c r="H1313" s="239">
        <f t="shared" si="18"/>
        <v>100</v>
      </c>
      <c r="I1313" s="86" t="s">
        <v>6205</v>
      </c>
    </row>
    <row r="1314" spans="1:9" x14ac:dyDescent="0.3">
      <c r="A1314" s="87" t="s">
        <v>2494</v>
      </c>
      <c r="B1314" s="87" t="s">
        <v>2493</v>
      </c>
      <c r="C1314" s="87" t="s">
        <v>1708</v>
      </c>
      <c r="D1314" s="86" t="s">
        <v>894</v>
      </c>
      <c r="E1314" s="86" t="s">
        <v>895</v>
      </c>
      <c r="F1314" s="86" t="s">
        <v>27</v>
      </c>
      <c r="G1314" s="86" t="s">
        <v>22</v>
      </c>
      <c r="H1314" s="239">
        <f t="shared" si="18"/>
        <v>100</v>
      </c>
      <c r="I1314" s="86" t="s">
        <v>6205</v>
      </c>
    </row>
    <row r="1315" spans="1:9" x14ac:dyDescent="0.3">
      <c r="A1315" s="87" t="s">
        <v>2495</v>
      </c>
      <c r="B1315" s="87" t="s">
        <v>2493</v>
      </c>
      <c r="C1315" s="87" t="s">
        <v>1425</v>
      </c>
      <c r="D1315" s="86" t="s">
        <v>894</v>
      </c>
      <c r="E1315" s="86" t="s">
        <v>895</v>
      </c>
      <c r="F1315" s="86" t="s">
        <v>27</v>
      </c>
      <c r="G1315" s="86" t="s">
        <v>22</v>
      </c>
      <c r="H1315" s="239">
        <f t="shared" si="18"/>
        <v>100</v>
      </c>
      <c r="I1315" s="86" t="s">
        <v>6205</v>
      </c>
    </row>
    <row r="1316" spans="1:9" x14ac:dyDescent="0.3">
      <c r="A1316" s="87" t="s">
        <v>2496</v>
      </c>
      <c r="B1316" s="87" t="s">
        <v>2493</v>
      </c>
      <c r="C1316" s="87" t="s">
        <v>1427</v>
      </c>
      <c r="D1316" s="86" t="s">
        <v>894</v>
      </c>
      <c r="E1316" s="86" t="s">
        <v>895</v>
      </c>
      <c r="F1316" s="86" t="s">
        <v>27</v>
      </c>
      <c r="G1316" s="86" t="s">
        <v>22</v>
      </c>
      <c r="H1316" s="239">
        <f t="shared" si="18"/>
        <v>100</v>
      </c>
      <c r="I1316" s="86" t="s">
        <v>6205</v>
      </c>
    </row>
    <row r="1317" spans="1:9" x14ac:dyDescent="0.3">
      <c r="A1317" s="87" t="s">
        <v>2497</v>
      </c>
      <c r="B1317" s="87" t="s">
        <v>2493</v>
      </c>
      <c r="C1317" s="87" t="s">
        <v>1429</v>
      </c>
      <c r="D1317" s="86" t="s">
        <v>894</v>
      </c>
      <c r="E1317" s="86" t="s">
        <v>895</v>
      </c>
      <c r="F1317" s="86" t="s">
        <v>27</v>
      </c>
      <c r="G1317" s="86" t="s">
        <v>20</v>
      </c>
      <c r="H1317" s="239">
        <f t="shared" si="18"/>
        <v>100</v>
      </c>
      <c r="I1317" s="86" t="s">
        <v>6205</v>
      </c>
    </row>
    <row r="1318" spans="1:9" x14ac:dyDescent="0.3">
      <c r="A1318" s="87" t="s">
        <v>2498</v>
      </c>
      <c r="B1318" s="87" t="s">
        <v>2493</v>
      </c>
      <c r="C1318" s="87" t="s">
        <v>1712</v>
      </c>
      <c r="D1318" s="86" t="s">
        <v>894</v>
      </c>
      <c r="E1318" s="86" t="s">
        <v>895</v>
      </c>
      <c r="F1318" s="86" t="s">
        <v>27</v>
      </c>
      <c r="G1318" s="86" t="s">
        <v>20</v>
      </c>
      <c r="H1318" s="239">
        <f t="shared" si="18"/>
        <v>100</v>
      </c>
      <c r="I1318" s="86" t="s">
        <v>6205</v>
      </c>
    </row>
    <row r="1319" spans="1:9" x14ac:dyDescent="0.3">
      <c r="A1319" s="87" t="s">
        <v>2499</v>
      </c>
      <c r="B1319" s="87" t="s">
        <v>2493</v>
      </c>
      <c r="C1319" s="87" t="s">
        <v>1431</v>
      </c>
      <c r="D1319" s="86" t="s">
        <v>894</v>
      </c>
      <c r="E1319" s="86" t="s">
        <v>895</v>
      </c>
      <c r="F1319" s="86" t="s">
        <v>27</v>
      </c>
      <c r="G1319" s="86" t="s">
        <v>22</v>
      </c>
      <c r="H1319" s="239">
        <f t="shared" si="18"/>
        <v>100</v>
      </c>
      <c r="I1319" s="86" t="s">
        <v>6205</v>
      </c>
    </row>
    <row r="1320" spans="1:9" x14ac:dyDescent="0.3">
      <c r="A1320" s="87" t="s">
        <v>2500</v>
      </c>
      <c r="B1320" s="87" t="s">
        <v>2493</v>
      </c>
      <c r="C1320" s="87" t="s">
        <v>1433</v>
      </c>
      <c r="D1320" s="86" t="s">
        <v>894</v>
      </c>
      <c r="E1320" s="86" t="s">
        <v>895</v>
      </c>
      <c r="F1320" s="86" t="s">
        <v>27</v>
      </c>
      <c r="G1320" s="86" t="s">
        <v>20</v>
      </c>
      <c r="H1320" s="239">
        <f t="shared" si="18"/>
        <v>100</v>
      </c>
      <c r="I1320" s="86" t="s">
        <v>6205</v>
      </c>
    </row>
    <row r="1321" spans="1:9" x14ac:dyDescent="0.3">
      <c r="A1321" s="87" t="s">
        <v>2501</v>
      </c>
      <c r="B1321" s="87" t="s">
        <v>2493</v>
      </c>
      <c r="C1321" s="87" t="s">
        <v>1435</v>
      </c>
      <c r="D1321" s="86" t="s">
        <v>894</v>
      </c>
      <c r="E1321" s="86" t="s">
        <v>895</v>
      </c>
      <c r="F1321" s="86" t="s">
        <v>27</v>
      </c>
      <c r="G1321" s="86" t="s">
        <v>20</v>
      </c>
      <c r="H1321" s="239">
        <f t="shared" si="18"/>
        <v>100</v>
      </c>
      <c r="I1321" s="86" t="s">
        <v>6205</v>
      </c>
    </row>
    <row r="1322" spans="1:9" x14ac:dyDescent="0.3">
      <c r="A1322" s="87" t="s">
        <v>2502</v>
      </c>
      <c r="B1322" s="87" t="s">
        <v>2493</v>
      </c>
      <c r="C1322" s="87" t="s">
        <v>1437</v>
      </c>
      <c r="D1322" s="86" t="s">
        <v>894</v>
      </c>
      <c r="E1322" s="86" t="s">
        <v>895</v>
      </c>
      <c r="F1322" s="86" t="s">
        <v>27</v>
      </c>
      <c r="G1322" s="86" t="s">
        <v>22</v>
      </c>
      <c r="H1322" s="239">
        <f t="shared" si="18"/>
        <v>100</v>
      </c>
      <c r="I1322" s="86" t="s">
        <v>6205</v>
      </c>
    </row>
    <row r="1323" spans="1:9" x14ac:dyDescent="0.3">
      <c r="A1323" s="87" t="s">
        <v>2503</v>
      </c>
      <c r="B1323" s="87" t="s">
        <v>2493</v>
      </c>
      <c r="C1323" s="87" t="s">
        <v>1718</v>
      </c>
      <c r="D1323" s="86" t="s">
        <v>894</v>
      </c>
      <c r="E1323" s="86" t="s">
        <v>895</v>
      </c>
      <c r="F1323" s="86" t="s">
        <v>27</v>
      </c>
      <c r="G1323" s="86" t="s">
        <v>22</v>
      </c>
      <c r="H1323" s="239">
        <f t="shared" si="18"/>
        <v>100</v>
      </c>
      <c r="I1323" s="86" t="s">
        <v>6205</v>
      </c>
    </row>
    <row r="1324" spans="1:9" x14ac:dyDescent="0.3">
      <c r="A1324" s="87" t="s">
        <v>2504</v>
      </c>
      <c r="B1324" s="87" t="s">
        <v>2493</v>
      </c>
      <c r="C1324" s="87" t="s">
        <v>1956</v>
      </c>
      <c r="D1324" s="86" t="s">
        <v>894</v>
      </c>
      <c r="E1324" s="86" t="s">
        <v>895</v>
      </c>
      <c r="F1324" s="86" t="s">
        <v>27</v>
      </c>
      <c r="G1324" s="86" t="s">
        <v>20</v>
      </c>
      <c r="H1324" s="239">
        <f t="shared" si="18"/>
        <v>100</v>
      </c>
      <c r="I1324" s="86" t="s">
        <v>6205</v>
      </c>
    </row>
    <row r="1325" spans="1:9" x14ac:dyDescent="0.3">
      <c r="A1325" s="87" t="s">
        <v>2505</v>
      </c>
      <c r="B1325" s="87" t="s">
        <v>2493</v>
      </c>
      <c r="C1325" s="87" t="s">
        <v>1958</v>
      </c>
      <c r="D1325" s="86" t="s">
        <v>894</v>
      </c>
      <c r="E1325" s="86" t="s">
        <v>895</v>
      </c>
      <c r="F1325" s="86" t="s">
        <v>27</v>
      </c>
      <c r="G1325" s="86"/>
      <c r="H1325" s="239">
        <f t="shared" si="18"/>
        <v>100</v>
      </c>
      <c r="I1325" s="86" t="s">
        <v>6205</v>
      </c>
    </row>
    <row r="1326" spans="1:9" x14ac:dyDescent="0.3">
      <c r="A1326" s="87" t="s">
        <v>2506</v>
      </c>
      <c r="B1326" s="87" t="s">
        <v>2493</v>
      </c>
      <c r="C1326" s="87" t="s">
        <v>1960</v>
      </c>
      <c r="D1326" s="86" t="s">
        <v>894</v>
      </c>
      <c r="E1326" s="86" t="s">
        <v>895</v>
      </c>
      <c r="F1326" s="86" t="s">
        <v>27</v>
      </c>
      <c r="G1326" s="86"/>
      <c r="H1326" s="239">
        <f t="shared" si="18"/>
        <v>100</v>
      </c>
      <c r="I1326" s="86" t="s">
        <v>6205</v>
      </c>
    </row>
    <row r="1327" spans="1:9" x14ac:dyDescent="0.3">
      <c r="A1327" s="87" t="s">
        <v>2507</v>
      </c>
      <c r="B1327" s="87" t="s">
        <v>2493</v>
      </c>
      <c r="C1327" s="87" t="s">
        <v>1972</v>
      </c>
      <c r="D1327" s="86" t="s">
        <v>894</v>
      </c>
      <c r="E1327" s="86" t="s">
        <v>895</v>
      </c>
      <c r="F1327" s="86" t="s">
        <v>27</v>
      </c>
      <c r="G1327" s="86"/>
      <c r="H1327" s="239">
        <f t="shared" si="18"/>
        <v>100</v>
      </c>
      <c r="I1327" s="86" t="s">
        <v>6205</v>
      </c>
    </row>
    <row r="1328" spans="1:9" x14ac:dyDescent="0.3">
      <c r="A1328" s="87" t="s">
        <v>2508</v>
      </c>
      <c r="B1328" s="87" t="s">
        <v>2509</v>
      </c>
      <c r="C1328" s="87" t="s">
        <v>1440</v>
      </c>
      <c r="D1328" s="86" t="s">
        <v>897</v>
      </c>
      <c r="E1328" s="86" t="s">
        <v>897</v>
      </c>
      <c r="F1328" s="86" t="s">
        <v>27</v>
      </c>
      <c r="G1328" s="86" t="s">
        <v>22</v>
      </c>
      <c r="H1328" s="239">
        <f t="shared" si="18"/>
        <v>100</v>
      </c>
      <c r="I1328" s="86" t="s">
        <v>6205</v>
      </c>
    </row>
    <row r="1329" spans="1:9" x14ac:dyDescent="0.3">
      <c r="A1329" s="87" t="s">
        <v>2510</v>
      </c>
      <c r="B1329" s="87" t="s">
        <v>2511</v>
      </c>
      <c r="C1329" s="87" t="s">
        <v>1402</v>
      </c>
      <c r="D1329" s="86" t="s">
        <v>899</v>
      </c>
      <c r="E1329" s="86" t="s">
        <v>899</v>
      </c>
      <c r="F1329" s="86" t="s">
        <v>27</v>
      </c>
      <c r="G1329" s="86" t="s">
        <v>22</v>
      </c>
      <c r="H1329" s="239">
        <f t="shared" si="18"/>
        <v>100</v>
      </c>
      <c r="I1329" s="86" t="s">
        <v>6205</v>
      </c>
    </row>
    <row r="1330" spans="1:9" x14ac:dyDescent="0.3">
      <c r="A1330" s="87" t="s">
        <v>2512</v>
      </c>
      <c r="B1330" s="87" t="s">
        <v>2511</v>
      </c>
      <c r="C1330" s="87" t="s">
        <v>1404</v>
      </c>
      <c r="D1330" s="86" t="s">
        <v>899</v>
      </c>
      <c r="E1330" s="86" t="s">
        <v>899</v>
      </c>
      <c r="F1330" s="86" t="s">
        <v>27</v>
      </c>
      <c r="G1330" s="86" t="s">
        <v>20</v>
      </c>
      <c r="H1330" s="239">
        <f t="shared" si="18"/>
        <v>100</v>
      </c>
      <c r="I1330" s="86" t="s">
        <v>6205</v>
      </c>
    </row>
    <row r="1331" spans="1:9" x14ac:dyDescent="0.3">
      <c r="A1331" s="87" t="s">
        <v>4927</v>
      </c>
      <c r="B1331" s="87" t="s">
        <v>2514</v>
      </c>
      <c r="C1331" s="87" t="s">
        <v>1448</v>
      </c>
      <c r="D1331" s="86" t="s">
        <v>901</v>
      </c>
      <c r="E1331" s="86" t="s">
        <v>902</v>
      </c>
      <c r="F1331" s="86" t="s">
        <v>29</v>
      </c>
      <c r="G1331" s="86" t="s">
        <v>20</v>
      </c>
      <c r="H1331" s="239">
        <f t="shared" si="18"/>
        <v>50</v>
      </c>
      <c r="I1331" s="86" t="s">
        <v>6205</v>
      </c>
    </row>
    <row r="1332" spans="1:9" x14ac:dyDescent="0.3">
      <c r="A1332" s="87" t="s">
        <v>2513</v>
      </c>
      <c r="B1332" s="87" t="s">
        <v>2514</v>
      </c>
      <c r="C1332" s="87" t="s">
        <v>1450</v>
      </c>
      <c r="D1332" s="86" t="s">
        <v>901</v>
      </c>
      <c r="E1332" s="86" t="s">
        <v>902</v>
      </c>
      <c r="F1332" s="86" t="s">
        <v>27</v>
      </c>
      <c r="G1332" s="86" t="s">
        <v>20</v>
      </c>
      <c r="H1332" s="239">
        <f t="shared" si="18"/>
        <v>100</v>
      </c>
      <c r="I1332" s="86" t="s">
        <v>6205</v>
      </c>
    </row>
    <row r="1333" spans="1:9" x14ac:dyDescent="0.3">
      <c r="A1333" s="87" t="s">
        <v>4928</v>
      </c>
      <c r="B1333" s="87" t="s">
        <v>2514</v>
      </c>
      <c r="C1333" s="87" t="s">
        <v>1732</v>
      </c>
      <c r="D1333" s="86" t="s">
        <v>901</v>
      </c>
      <c r="E1333" s="86" t="s">
        <v>902</v>
      </c>
      <c r="F1333" s="86" t="s">
        <v>29</v>
      </c>
      <c r="G1333" s="86" t="s">
        <v>20</v>
      </c>
      <c r="H1333" s="239">
        <f t="shared" si="18"/>
        <v>50</v>
      </c>
      <c r="I1333" s="86" t="s">
        <v>6205</v>
      </c>
    </row>
    <row r="1334" spans="1:9" x14ac:dyDescent="0.3">
      <c r="A1334" s="87" t="s">
        <v>2515</v>
      </c>
      <c r="B1334" s="87" t="s">
        <v>2514</v>
      </c>
      <c r="C1334" s="87" t="s">
        <v>1452</v>
      </c>
      <c r="D1334" s="86" t="s">
        <v>901</v>
      </c>
      <c r="E1334" s="86" t="s">
        <v>902</v>
      </c>
      <c r="F1334" s="86" t="s">
        <v>27</v>
      </c>
      <c r="G1334" s="86" t="s">
        <v>22</v>
      </c>
      <c r="H1334" s="239">
        <f t="shared" si="18"/>
        <v>100</v>
      </c>
      <c r="I1334" s="86" t="s">
        <v>6205</v>
      </c>
    </row>
    <row r="1335" spans="1:9" x14ac:dyDescent="0.3">
      <c r="A1335" s="87" t="s">
        <v>2516</v>
      </c>
      <c r="B1335" s="87" t="s">
        <v>2517</v>
      </c>
      <c r="C1335" s="87" t="s">
        <v>1459</v>
      </c>
      <c r="D1335" s="86" t="s">
        <v>904</v>
      </c>
      <c r="E1335" s="86" t="s">
        <v>904</v>
      </c>
      <c r="F1335" s="86" t="s">
        <v>27</v>
      </c>
      <c r="G1335" s="86" t="s">
        <v>22</v>
      </c>
      <c r="H1335" s="239">
        <f t="shared" si="18"/>
        <v>100</v>
      </c>
      <c r="I1335" s="86" t="s">
        <v>6205</v>
      </c>
    </row>
    <row r="1336" spans="1:9" x14ac:dyDescent="0.3">
      <c r="A1336" s="87" t="s">
        <v>2518</v>
      </c>
      <c r="B1336" s="87" t="s">
        <v>2517</v>
      </c>
      <c r="C1336" s="87" t="s">
        <v>1413</v>
      </c>
      <c r="D1336" s="86" t="s">
        <v>904</v>
      </c>
      <c r="E1336" s="86" t="s">
        <v>904</v>
      </c>
      <c r="F1336" s="86" t="s">
        <v>27</v>
      </c>
      <c r="G1336" s="86" t="s">
        <v>22</v>
      </c>
      <c r="H1336" s="239">
        <f t="shared" si="18"/>
        <v>100</v>
      </c>
      <c r="I1336" s="86" t="s">
        <v>6205</v>
      </c>
    </row>
    <row r="1337" spans="1:9" x14ac:dyDescent="0.3">
      <c r="A1337" s="87" t="s">
        <v>2519</v>
      </c>
      <c r="B1337" s="87" t="s">
        <v>2517</v>
      </c>
      <c r="C1337" s="87" t="s">
        <v>1415</v>
      </c>
      <c r="D1337" s="86" t="s">
        <v>904</v>
      </c>
      <c r="E1337" s="86" t="s">
        <v>904</v>
      </c>
      <c r="F1337" s="86" t="s">
        <v>27</v>
      </c>
      <c r="G1337" s="86"/>
      <c r="H1337" s="239">
        <f t="shared" si="18"/>
        <v>100</v>
      </c>
      <c r="I1337" s="86" t="s">
        <v>6205</v>
      </c>
    </row>
    <row r="1338" spans="1:9" x14ac:dyDescent="0.3">
      <c r="A1338" s="87" t="s">
        <v>2520</v>
      </c>
      <c r="B1338" s="87" t="s">
        <v>2521</v>
      </c>
      <c r="C1338" s="87" t="s">
        <v>1464</v>
      </c>
      <c r="D1338" s="86" t="s">
        <v>906</v>
      </c>
      <c r="E1338" s="86" t="s">
        <v>907</v>
      </c>
      <c r="F1338" s="86" t="s">
        <v>27</v>
      </c>
      <c r="G1338" s="86" t="s">
        <v>85</v>
      </c>
      <c r="H1338" s="239">
        <f t="shared" si="18"/>
        <v>100</v>
      </c>
      <c r="I1338" s="86" t="s">
        <v>6205</v>
      </c>
    </row>
    <row r="1339" spans="1:9" x14ac:dyDescent="0.3">
      <c r="A1339" s="87" t="s">
        <v>2522</v>
      </c>
      <c r="B1339" s="87" t="s">
        <v>2521</v>
      </c>
      <c r="C1339" s="87" t="s">
        <v>1466</v>
      </c>
      <c r="D1339" s="86" t="s">
        <v>906</v>
      </c>
      <c r="E1339" s="86" t="s">
        <v>907</v>
      </c>
      <c r="F1339" s="86" t="s">
        <v>27</v>
      </c>
      <c r="G1339" s="86" t="s">
        <v>85</v>
      </c>
      <c r="H1339" s="239">
        <f t="shared" si="18"/>
        <v>100</v>
      </c>
      <c r="I1339" s="86" t="s">
        <v>6205</v>
      </c>
    </row>
    <row r="1340" spans="1:9" x14ac:dyDescent="0.3">
      <c r="A1340" s="87" t="s">
        <v>2523</v>
      </c>
      <c r="B1340" s="87" t="s">
        <v>2521</v>
      </c>
      <c r="C1340" s="87" t="s">
        <v>1468</v>
      </c>
      <c r="D1340" s="86" t="s">
        <v>906</v>
      </c>
      <c r="E1340" s="86" t="s">
        <v>907</v>
      </c>
      <c r="F1340" s="86" t="s">
        <v>27</v>
      </c>
      <c r="G1340" s="86" t="s">
        <v>22</v>
      </c>
      <c r="H1340" s="239">
        <f t="shared" si="18"/>
        <v>100</v>
      </c>
      <c r="I1340" s="86" t="s">
        <v>6205</v>
      </c>
    </row>
    <row r="1341" spans="1:9" x14ac:dyDescent="0.3">
      <c r="A1341" s="87" t="s">
        <v>2524</v>
      </c>
      <c r="B1341" s="87" t="s">
        <v>2521</v>
      </c>
      <c r="C1341" s="87" t="s">
        <v>1470</v>
      </c>
      <c r="D1341" s="86" t="s">
        <v>906</v>
      </c>
      <c r="E1341" s="86" t="s">
        <v>907</v>
      </c>
      <c r="F1341" s="86" t="s">
        <v>27</v>
      </c>
      <c r="G1341" s="86"/>
      <c r="H1341" s="239">
        <f t="shared" si="18"/>
        <v>100</v>
      </c>
      <c r="I1341" s="86" t="s">
        <v>6205</v>
      </c>
    </row>
    <row r="1342" spans="1:9" x14ac:dyDescent="0.3">
      <c r="A1342" s="87" t="s">
        <v>2525</v>
      </c>
      <c r="B1342" s="87" t="s">
        <v>2526</v>
      </c>
      <c r="C1342" s="87" t="s">
        <v>2527</v>
      </c>
      <c r="D1342" s="86" t="s">
        <v>906</v>
      </c>
      <c r="E1342" s="86" t="s">
        <v>5209</v>
      </c>
      <c r="F1342" s="86" t="s">
        <v>27</v>
      </c>
      <c r="G1342" s="86" t="s">
        <v>85</v>
      </c>
      <c r="H1342" s="239">
        <f t="shared" si="18"/>
        <v>100</v>
      </c>
      <c r="I1342" s="86" t="s">
        <v>6205</v>
      </c>
    </row>
    <row r="1343" spans="1:9" x14ac:dyDescent="0.3">
      <c r="A1343" s="87" t="s">
        <v>2528</v>
      </c>
      <c r="B1343" s="87" t="s">
        <v>2526</v>
      </c>
      <c r="C1343" s="87" t="s">
        <v>1872</v>
      </c>
      <c r="D1343" s="86" t="s">
        <v>906</v>
      </c>
      <c r="E1343" s="86" t="s">
        <v>5209</v>
      </c>
      <c r="F1343" s="86" t="s">
        <v>27</v>
      </c>
      <c r="G1343" s="86" t="s">
        <v>85</v>
      </c>
      <c r="H1343" s="239">
        <f t="shared" si="18"/>
        <v>100</v>
      </c>
      <c r="I1343" s="86" t="s">
        <v>6205</v>
      </c>
    </row>
    <row r="1344" spans="1:9" x14ac:dyDescent="0.3">
      <c r="A1344" s="87" t="s">
        <v>2529</v>
      </c>
      <c r="B1344" s="87" t="s">
        <v>2526</v>
      </c>
      <c r="C1344" s="87" t="s">
        <v>1865</v>
      </c>
      <c r="D1344" s="86" t="s">
        <v>906</v>
      </c>
      <c r="E1344" s="86" t="s">
        <v>5209</v>
      </c>
      <c r="F1344" s="86" t="s">
        <v>27</v>
      </c>
      <c r="G1344" s="86" t="s">
        <v>85</v>
      </c>
      <c r="H1344" s="239">
        <f t="shared" ref="H1344:H1407" si="19">IF($A1344="","",IF($F1344=INDEX(Cat_ZAP,1),INDEX(Pts_ZAP,1),IF($G1344="","",_xlfn.XLOOKUP($G1344,Cat_Marg,Pts_Marg,""))))</f>
        <v>100</v>
      </c>
      <c r="I1344" s="86" t="s">
        <v>6205</v>
      </c>
    </row>
    <row r="1345" spans="1:9" x14ac:dyDescent="0.3">
      <c r="A1345" s="87" t="s">
        <v>2530</v>
      </c>
      <c r="B1345" s="87" t="s">
        <v>2526</v>
      </c>
      <c r="C1345" s="87" t="s">
        <v>1462</v>
      </c>
      <c r="D1345" s="86" t="s">
        <v>906</v>
      </c>
      <c r="E1345" s="86" t="s">
        <v>5209</v>
      </c>
      <c r="F1345" s="86" t="s">
        <v>27</v>
      </c>
      <c r="G1345" s="86" t="s">
        <v>85</v>
      </c>
      <c r="H1345" s="239">
        <f t="shared" si="19"/>
        <v>100</v>
      </c>
      <c r="I1345" s="86" t="s">
        <v>6205</v>
      </c>
    </row>
    <row r="1346" spans="1:9" x14ac:dyDescent="0.3">
      <c r="A1346" s="87" t="s">
        <v>2531</v>
      </c>
      <c r="B1346" s="87" t="s">
        <v>2532</v>
      </c>
      <c r="C1346" s="87" t="s">
        <v>2533</v>
      </c>
      <c r="D1346" s="86" t="s">
        <v>909</v>
      </c>
      <c r="E1346" s="86" t="s">
        <v>909</v>
      </c>
      <c r="F1346" s="86" t="s">
        <v>27</v>
      </c>
      <c r="G1346" s="86" t="s">
        <v>85</v>
      </c>
      <c r="H1346" s="239">
        <f t="shared" si="19"/>
        <v>100</v>
      </c>
      <c r="I1346" s="86" t="s">
        <v>6205</v>
      </c>
    </row>
    <row r="1347" spans="1:9" x14ac:dyDescent="0.3">
      <c r="A1347" s="87" t="s">
        <v>2534</v>
      </c>
      <c r="B1347" s="87" t="s">
        <v>2532</v>
      </c>
      <c r="C1347" s="87" t="s">
        <v>1459</v>
      </c>
      <c r="D1347" s="86" t="s">
        <v>909</v>
      </c>
      <c r="E1347" s="86" t="s">
        <v>909</v>
      </c>
      <c r="F1347" s="86" t="s">
        <v>27</v>
      </c>
      <c r="G1347" s="86" t="s">
        <v>85</v>
      </c>
      <c r="H1347" s="239">
        <f t="shared" si="19"/>
        <v>100</v>
      </c>
      <c r="I1347" s="86" t="s">
        <v>6205</v>
      </c>
    </row>
    <row r="1348" spans="1:9" x14ac:dyDescent="0.3">
      <c r="A1348" s="87" t="s">
        <v>2535</v>
      </c>
      <c r="B1348" s="87" t="s">
        <v>2532</v>
      </c>
      <c r="C1348" s="87" t="s">
        <v>1411</v>
      </c>
      <c r="D1348" s="86" t="s">
        <v>909</v>
      </c>
      <c r="E1348" s="86" t="s">
        <v>909</v>
      </c>
      <c r="F1348" s="86" t="s">
        <v>27</v>
      </c>
      <c r="G1348" s="86" t="s">
        <v>85</v>
      </c>
      <c r="H1348" s="239">
        <f t="shared" si="19"/>
        <v>100</v>
      </c>
      <c r="I1348" s="86" t="s">
        <v>6205</v>
      </c>
    </row>
    <row r="1349" spans="1:9" x14ac:dyDescent="0.3">
      <c r="A1349" s="87" t="s">
        <v>2536</v>
      </c>
      <c r="B1349" s="87" t="s">
        <v>2537</v>
      </c>
      <c r="C1349" s="87" t="s">
        <v>1660</v>
      </c>
      <c r="D1349" s="86" t="s">
        <v>911</v>
      </c>
      <c r="E1349" s="86" t="s">
        <v>911</v>
      </c>
      <c r="F1349" s="86" t="s">
        <v>27</v>
      </c>
      <c r="G1349" s="86" t="s">
        <v>85</v>
      </c>
      <c r="H1349" s="239">
        <f t="shared" si="19"/>
        <v>100</v>
      </c>
      <c r="I1349" s="86" t="s">
        <v>6205</v>
      </c>
    </row>
    <row r="1350" spans="1:9" x14ac:dyDescent="0.3">
      <c r="A1350" s="87" t="s">
        <v>2538</v>
      </c>
      <c r="B1350" s="87" t="s">
        <v>2537</v>
      </c>
      <c r="C1350" s="87" t="s">
        <v>1662</v>
      </c>
      <c r="D1350" s="86" t="s">
        <v>911</v>
      </c>
      <c r="E1350" s="86" t="s">
        <v>911</v>
      </c>
      <c r="F1350" s="86" t="s">
        <v>27</v>
      </c>
      <c r="G1350" s="86" t="s">
        <v>85</v>
      </c>
      <c r="H1350" s="239">
        <f t="shared" si="19"/>
        <v>100</v>
      </c>
      <c r="I1350" s="86" t="s">
        <v>6205</v>
      </c>
    </row>
    <row r="1351" spans="1:9" x14ac:dyDescent="0.3">
      <c r="A1351" s="87" t="s">
        <v>2539</v>
      </c>
      <c r="B1351" s="87" t="s">
        <v>2540</v>
      </c>
      <c r="C1351" s="87" t="s">
        <v>2388</v>
      </c>
      <c r="D1351" s="86" t="s">
        <v>913</v>
      </c>
      <c r="E1351" s="86" t="s">
        <v>914</v>
      </c>
      <c r="F1351" s="86" t="s">
        <v>27</v>
      </c>
      <c r="G1351" s="86" t="s">
        <v>22</v>
      </c>
      <c r="H1351" s="239">
        <f t="shared" si="19"/>
        <v>100</v>
      </c>
      <c r="I1351" s="86" t="s">
        <v>6205</v>
      </c>
    </row>
    <row r="1352" spans="1:9" x14ac:dyDescent="0.3">
      <c r="A1352" s="87" t="s">
        <v>2541</v>
      </c>
      <c r="B1352" s="87" t="s">
        <v>2540</v>
      </c>
      <c r="C1352" s="87" t="s">
        <v>1538</v>
      </c>
      <c r="D1352" s="86" t="s">
        <v>913</v>
      </c>
      <c r="E1352" s="86" t="s">
        <v>914</v>
      </c>
      <c r="F1352" s="86" t="s">
        <v>27</v>
      </c>
      <c r="G1352" s="86" t="s">
        <v>85</v>
      </c>
      <c r="H1352" s="239">
        <f t="shared" si="19"/>
        <v>100</v>
      </c>
      <c r="I1352" s="86" t="s">
        <v>6205</v>
      </c>
    </row>
    <row r="1353" spans="1:9" x14ac:dyDescent="0.3">
      <c r="A1353" s="87" t="s">
        <v>2542</v>
      </c>
      <c r="B1353" s="87" t="s">
        <v>2540</v>
      </c>
      <c r="C1353" s="87" t="s">
        <v>1842</v>
      </c>
      <c r="D1353" s="86" t="s">
        <v>913</v>
      </c>
      <c r="E1353" s="86" t="s">
        <v>914</v>
      </c>
      <c r="F1353" s="86" t="s">
        <v>27</v>
      </c>
      <c r="G1353" s="86" t="s">
        <v>22</v>
      </c>
      <c r="H1353" s="239">
        <f t="shared" si="19"/>
        <v>100</v>
      </c>
      <c r="I1353" s="86" t="s">
        <v>6205</v>
      </c>
    </row>
    <row r="1354" spans="1:9" x14ac:dyDescent="0.3">
      <c r="A1354" s="87" t="s">
        <v>2543</v>
      </c>
      <c r="B1354" s="87" t="s">
        <v>2540</v>
      </c>
      <c r="C1354" s="87" t="s">
        <v>1898</v>
      </c>
      <c r="D1354" s="86" t="s">
        <v>913</v>
      </c>
      <c r="E1354" s="86" t="s">
        <v>914</v>
      </c>
      <c r="F1354" s="86" t="s">
        <v>27</v>
      </c>
      <c r="G1354" s="86" t="s">
        <v>22</v>
      </c>
      <c r="H1354" s="239">
        <f t="shared" si="19"/>
        <v>100</v>
      </c>
      <c r="I1354" s="86" t="s">
        <v>6205</v>
      </c>
    </row>
    <row r="1355" spans="1:9" x14ac:dyDescent="0.3">
      <c r="A1355" s="87" t="s">
        <v>2544</v>
      </c>
      <c r="B1355" s="87" t="s">
        <v>2540</v>
      </c>
      <c r="C1355" s="87" t="s">
        <v>1540</v>
      </c>
      <c r="D1355" s="86" t="s">
        <v>913</v>
      </c>
      <c r="E1355" s="86" t="s">
        <v>914</v>
      </c>
      <c r="F1355" s="86" t="s">
        <v>27</v>
      </c>
      <c r="G1355" s="86" t="s">
        <v>22</v>
      </c>
      <c r="H1355" s="239">
        <f t="shared" si="19"/>
        <v>100</v>
      </c>
      <c r="I1355" s="86" t="s">
        <v>6205</v>
      </c>
    </row>
    <row r="1356" spans="1:9" x14ac:dyDescent="0.3">
      <c r="A1356" s="87" t="s">
        <v>2545</v>
      </c>
      <c r="B1356" s="87" t="s">
        <v>2540</v>
      </c>
      <c r="C1356" s="87" t="s">
        <v>2147</v>
      </c>
      <c r="D1356" s="86" t="s">
        <v>913</v>
      </c>
      <c r="E1356" s="86" t="s">
        <v>914</v>
      </c>
      <c r="F1356" s="86" t="s">
        <v>27</v>
      </c>
      <c r="G1356" s="86" t="s">
        <v>22</v>
      </c>
      <c r="H1356" s="239">
        <f t="shared" si="19"/>
        <v>100</v>
      </c>
      <c r="I1356" s="86" t="s">
        <v>6205</v>
      </c>
    </row>
    <row r="1357" spans="1:9" x14ac:dyDescent="0.3">
      <c r="A1357" s="87" t="s">
        <v>2546</v>
      </c>
      <c r="B1357" s="87" t="s">
        <v>2540</v>
      </c>
      <c r="C1357" s="87" t="s">
        <v>2142</v>
      </c>
      <c r="D1357" s="86" t="s">
        <v>913</v>
      </c>
      <c r="E1357" s="86" t="s">
        <v>914</v>
      </c>
      <c r="F1357" s="86" t="s">
        <v>27</v>
      </c>
      <c r="G1357" s="86" t="s">
        <v>22</v>
      </c>
      <c r="H1357" s="239">
        <f t="shared" si="19"/>
        <v>100</v>
      </c>
      <c r="I1357" s="86" t="s">
        <v>6205</v>
      </c>
    </row>
    <row r="1358" spans="1:9" x14ac:dyDescent="0.3">
      <c r="A1358" s="87" t="s">
        <v>2547</v>
      </c>
      <c r="B1358" s="87" t="s">
        <v>2548</v>
      </c>
      <c r="C1358" s="87" t="s">
        <v>1549</v>
      </c>
      <c r="D1358" s="86" t="s">
        <v>916</v>
      </c>
      <c r="E1358" s="86" t="s">
        <v>916</v>
      </c>
      <c r="F1358" s="86" t="s">
        <v>27</v>
      </c>
      <c r="G1358" s="86" t="s">
        <v>85</v>
      </c>
      <c r="H1358" s="239">
        <f t="shared" si="19"/>
        <v>100</v>
      </c>
      <c r="I1358" s="86" t="s">
        <v>6205</v>
      </c>
    </row>
    <row r="1359" spans="1:9" x14ac:dyDescent="0.3">
      <c r="A1359" s="87" t="s">
        <v>2549</v>
      </c>
      <c r="B1359" s="87" t="s">
        <v>2548</v>
      </c>
      <c r="C1359" s="87" t="s">
        <v>1552</v>
      </c>
      <c r="D1359" s="86" t="s">
        <v>916</v>
      </c>
      <c r="E1359" s="86" t="s">
        <v>916</v>
      </c>
      <c r="F1359" s="86" t="s">
        <v>27</v>
      </c>
      <c r="G1359" s="86" t="s">
        <v>85</v>
      </c>
      <c r="H1359" s="239">
        <f t="shared" si="19"/>
        <v>100</v>
      </c>
      <c r="I1359" s="86" t="s">
        <v>6205</v>
      </c>
    </row>
    <row r="1360" spans="1:9" x14ac:dyDescent="0.3">
      <c r="A1360" s="87" t="s">
        <v>2550</v>
      </c>
      <c r="B1360" s="87" t="s">
        <v>2548</v>
      </c>
      <c r="C1360" s="87" t="s">
        <v>1177</v>
      </c>
      <c r="D1360" s="86" t="s">
        <v>916</v>
      </c>
      <c r="E1360" s="86" t="s">
        <v>916</v>
      </c>
      <c r="F1360" s="86" t="s">
        <v>27</v>
      </c>
      <c r="G1360" s="86"/>
      <c r="H1360" s="239">
        <f t="shared" si="19"/>
        <v>100</v>
      </c>
      <c r="I1360" s="86" t="s">
        <v>6205</v>
      </c>
    </row>
    <row r="1361" spans="1:9" x14ac:dyDescent="0.3">
      <c r="A1361" s="87" t="s">
        <v>2551</v>
      </c>
      <c r="B1361" s="87" t="s">
        <v>2552</v>
      </c>
      <c r="C1361" s="87" t="s">
        <v>1547</v>
      </c>
      <c r="D1361" s="86" t="s">
        <v>916</v>
      </c>
      <c r="E1361" s="86" t="s">
        <v>5210</v>
      </c>
      <c r="F1361" s="86" t="s">
        <v>27</v>
      </c>
      <c r="G1361" s="86" t="s">
        <v>85</v>
      </c>
      <c r="H1361" s="239">
        <f t="shared" si="19"/>
        <v>100</v>
      </c>
      <c r="I1361" s="86" t="s">
        <v>6205</v>
      </c>
    </row>
    <row r="1362" spans="1:9" x14ac:dyDescent="0.3">
      <c r="A1362" s="87" t="s">
        <v>2553</v>
      </c>
      <c r="B1362" s="87" t="s">
        <v>2552</v>
      </c>
      <c r="C1362" s="87" t="s">
        <v>1555</v>
      </c>
      <c r="D1362" s="86" t="s">
        <v>916</v>
      </c>
      <c r="E1362" s="86" t="s">
        <v>5210</v>
      </c>
      <c r="F1362" s="86" t="s">
        <v>27</v>
      </c>
      <c r="G1362" s="86" t="s">
        <v>22</v>
      </c>
      <c r="H1362" s="239">
        <f t="shared" si="19"/>
        <v>100</v>
      </c>
      <c r="I1362" s="86" t="s">
        <v>6205</v>
      </c>
    </row>
    <row r="1363" spans="1:9" x14ac:dyDescent="0.3">
      <c r="A1363" s="87" t="s">
        <v>2554</v>
      </c>
      <c r="B1363" s="87" t="s">
        <v>2555</v>
      </c>
      <c r="C1363" s="87" t="s">
        <v>1911</v>
      </c>
      <c r="D1363" s="86" t="s">
        <v>918</v>
      </c>
      <c r="E1363" s="86" t="s">
        <v>919</v>
      </c>
      <c r="F1363" s="86" t="s">
        <v>27</v>
      </c>
      <c r="G1363" s="86" t="s">
        <v>20</v>
      </c>
      <c r="H1363" s="239">
        <f t="shared" si="19"/>
        <v>100</v>
      </c>
      <c r="I1363" s="86" t="s">
        <v>6205</v>
      </c>
    </row>
    <row r="1364" spans="1:9" x14ac:dyDescent="0.3">
      <c r="A1364" s="87" t="s">
        <v>2556</v>
      </c>
      <c r="B1364" s="87" t="s">
        <v>2555</v>
      </c>
      <c r="C1364" s="87" t="s">
        <v>1913</v>
      </c>
      <c r="D1364" s="86" t="s">
        <v>918</v>
      </c>
      <c r="E1364" s="86" t="s">
        <v>919</v>
      </c>
      <c r="F1364" s="86" t="s">
        <v>27</v>
      </c>
      <c r="G1364" s="86" t="s">
        <v>20</v>
      </c>
      <c r="H1364" s="239">
        <f t="shared" si="19"/>
        <v>100</v>
      </c>
      <c r="I1364" s="86" t="s">
        <v>6205</v>
      </c>
    </row>
    <row r="1365" spans="1:9" x14ac:dyDescent="0.3">
      <c r="A1365" s="87" t="s">
        <v>2557</v>
      </c>
      <c r="B1365" s="87" t="s">
        <v>2555</v>
      </c>
      <c r="C1365" s="87" t="s">
        <v>2206</v>
      </c>
      <c r="D1365" s="86" t="s">
        <v>918</v>
      </c>
      <c r="E1365" s="86" t="s">
        <v>919</v>
      </c>
      <c r="F1365" s="86" t="s">
        <v>27</v>
      </c>
      <c r="G1365" s="86" t="s">
        <v>22</v>
      </c>
      <c r="H1365" s="239">
        <f t="shared" si="19"/>
        <v>100</v>
      </c>
      <c r="I1365" s="86" t="s">
        <v>6205</v>
      </c>
    </row>
    <row r="1366" spans="1:9" x14ac:dyDescent="0.3">
      <c r="A1366" s="87" t="s">
        <v>2558</v>
      </c>
      <c r="B1366" s="87" t="s">
        <v>2555</v>
      </c>
      <c r="C1366" s="87" t="s">
        <v>2208</v>
      </c>
      <c r="D1366" s="86" t="s">
        <v>918</v>
      </c>
      <c r="E1366" s="86" t="s">
        <v>919</v>
      </c>
      <c r="F1366" s="86" t="s">
        <v>27</v>
      </c>
      <c r="G1366" s="86" t="s">
        <v>22</v>
      </c>
      <c r="H1366" s="239">
        <f t="shared" si="19"/>
        <v>100</v>
      </c>
      <c r="I1366" s="86" t="s">
        <v>6205</v>
      </c>
    </row>
    <row r="1367" spans="1:9" x14ac:dyDescent="0.3">
      <c r="A1367" s="87" t="s">
        <v>2559</v>
      </c>
      <c r="B1367" s="87" t="s">
        <v>2555</v>
      </c>
      <c r="C1367" s="87" t="s">
        <v>2218</v>
      </c>
      <c r="D1367" s="86" t="s">
        <v>918</v>
      </c>
      <c r="E1367" s="86" t="s">
        <v>919</v>
      </c>
      <c r="F1367" s="86" t="s">
        <v>27</v>
      </c>
      <c r="G1367" s="86" t="s">
        <v>20</v>
      </c>
      <c r="H1367" s="239">
        <f t="shared" si="19"/>
        <v>100</v>
      </c>
      <c r="I1367" s="86" t="s">
        <v>6205</v>
      </c>
    </row>
    <row r="1368" spans="1:9" x14ac:dyDescent="0.3">
      <c r="A1368" s="87" t="s">
        <v>2560</v>
      </c>
      <c r="B1368" s="87" t="s">
        <v>2555</v>
      </c>
      <c r="C1368" s="87" t="s">
        <v>1916</v>
      </c>
      <c r="D1368" s="86" t="s">
        <v>918</v>
      </c>
      <c r="E1368" s="86" t="s">
        <v>919</v>
      </c>
      <c r="F1368" s="86" t="s">
        <v>27</v>
      </c>
      <c r="G1368" s="86" t="s">
        <v>20</v>
      </c>
      <c r="H1368" s="239">
        <f t="shared" si="19"/>
        <v>100</v>
      </c>
      <c r="I1368" s="86" t="s">
        <v>6205</v>
      </c>
    </row>
    <row r="1369" spans="1:9" x14ac:dyDescent="0.3">
      <c r="A1369" s="87" t="s">
        <v>2561</v>
      </c>
      <c r="B1369" s="87" t="s">
        <v>2555</v>
      </c>
      <c r="C1369" s="87" t="s">
        <v>2562</v>
      </c>
      <c r="D1369" s="86" t="s">
        <v>918</v>
      </c>
      <c r="E1369" s="86" t="s">
        <v>919</v>
      </c>
      <c r="F1369" s="86" t="s">
        <v>27</v>
      </c>
      <c r="G1369" s="86" t="s">
        <v>22</v>
      </c>
      <c r="H1369" s="239">
        <f t="shared" si="19"/>
        <v>100</v>
      </c>
      <c r="I1369" s="86" t="s">
        <v>6205</v>
      </c>
    </row>
    <row r="1370" spans="1:9" x14ac:dyDescent="0.3">
      <c r="A1370" s="87" t="s">
        <v>2563</v>
      </c>
      <c r="B1370" s="87" t="s">
        <v>2555</v>
      </c>
      <c r="C1370" s="87" t="s">
        <v>2564</v>
      </c>
      <c r="D1370" s="86" t="s">
        <v>918</v>
      </c>
      <c r="E1370" s="86" t="s">
        <v>919</v>
      </c>
      <c r="F1370" s="86" t="s">
        <v>27</v>
      </c>
      <c r="G1370" s="86" t="s">
        <v>20</v>
      </c>
      <c r="H1370" s="239">
        <f t="shared" si="19"/>
        <v>100</v>
      </c>
      <c r="I1370" s="86" t="s">
        <v>6205</v>
      </c>
    </row>
    <row r="1371" spans="1:9" x14ac:dyDescent="0.3">
      <c r="A1371" s="87" t="s">
        <v>2565</v>
      </c>
      <c r="B1371" s="87" t="s">
        <v>2555</v>
      </c>
      <c r="C1371" s="87" t="s">
        <v>2566</v>
      </c>
      <c r="D1371" s="86" t="s">
        <v>918</v>
      </c>
      <c r="E1371" s="86" t="s">
        <v>919</v>
      </c>
      <c r="F1371" s="86" t="s">
        <v>27</v>
      </c>
      <c r="G1371" s="86"/>
      <c r="H1371" s="239">
        <f t="shared" si="19"/>
        <v>100</v>
      </c>
      <c r="I1371" s="86" t="s">
        <v>6205</v>
      </c>
    </row>
    <row r="1372" spans="1:9" x14ac:dyDescent="0.3">
      <c r="A1372" s="87" t="s">
        <v>2567</v>
      </c>
      <c r="B1372" s="87" t="s">
        <v>2555</v>
      </c>
      <c r="C1372" s="87" t="s">
        <v>2568</v>
      </c>
      <c r="D1372" s="86" t="s">
        <v>918</v>
      </c>
      <c r="E1372" s="86" t="s">
        <v>919</v>
      </c>
      <c r="F1372" s="86" t="s">
        <v>27</v>
      </c>
      <c r="G1372" s="86"/>
      <c r="H1372" s="239">
        <f t="shared" si="19"/>
        <v>100</v>
      </c>
      <c r="I1372" s="86" t="s">
        <v>6205</v>
      </c>
    </row>
    <row r="1373" spans="1:9" x14ac:dyDescent="0.3">
      <c r="A1373" s="87" t="s">
        <v>2569</v>
      </c>
      <c r="B1373" s="87" t="s">
        <v>2555</v>
      </c>
      <c r="C1373" s="87" t="s">
        <v>2570</v>
      </c>
      <c r="D1373" s="86" t="s">
        <v>918</v>
      </c>
      <c r="E1373" s="86" t="s">
        <v>919</v>
      </c>
      <c r="F1373" s="86" t="s">
        <v>27</v>
      </c>
      <c r="G1373" s="86" t="s">
        <v>85</v>
      </c>
      <c r="H1373" s="239">
        <f t="shared" si="19"/>
        <v>100</v>
      </c>
      <c r="I1373" s="86" t="s">
        <v>6205</v>
      </c>
    </row>
    <row r="1374" spans="1:9" x14ac:dyDescent="0.3">
      <c r="A1374" s="87" t="s">
        <v>2571</v>
      </c>
      <c r="B1374" s="87" t="s">
        <v>2572</v>
      </c>
      <c r="C1374" s="87" t="s">
        <v>2573</v>
      </c>
      <c r="D1374" s="86" t="s">
        <v>918</v>
      </c>
      <c r="E1374" s="86" t="s">
        <v>5211</v>
      </c>
      <c r="F1374" s="86" t="s">
        <v>27</v>
      </c>
      <c r="G1374" s="86" t="s">
        <v>85</v>
      </c>
      <c r="H1374" s="239">
        <f t="shared" si="19"/>
        <v>100</v>
      </c>
      <c r="I1374" s="86" t="s">
        <v>6205</v>
      </c>
    </row>
    <row r="1375" spans="1:9" x14ac:dyDescent="0.3">
      <c r="A1375" s="87" t="s">
        <v>2574</v>
      </c>
      <c r="B1375" s="87" t="s">
        <v>2575</v>
      </c>
      <c r="C1375" s="87" t="s">
        <v>1559</v>
      </c>
      <c r="D1375" s="86" t="s">
        <v>918</v>
      </c>
      <c r="E1375" s="86" t="s">
        <v>5212</v>
      </c>
      <c r="F1375" s="86" t="s">
        <v>27</v>
      </c>
      <c r="G1375" s="86" t="s">
        <v>22</v>
      </c>
      <c r="H1375" s="239">
        <f t="shared" si="19"/>
        <v>100</v>
      </c>
      <c r="I1375" s="86" t="s">
        <v>6205</v>
      </c>
    </row>
    <row r="1376" spans="1:9" x14ac:dyDescent="0.3">
      <c r="A1376" s="87" t="s">
        <v>2576</v>
      </c>
      <c r="B1376" s="87" t="s">
        <v>2575</v>
      </c>
      <c r="C1376" s="87" t="s">
        <v>1561</v>
      </c>
      <c r="D1376" s="86" t="s">
        <v>918</v>
      </c>
      <c r="E1376" s="86" t="s">
        <v>5212</v>
      </c>
      <c r="F1376" s="86" t="s">
        <v>27</v>
      </c>
      <c r="G1376" s="86" t="s">
        <v>85</v>
      </c>
      <c r="H1376" s="239">
        <f t="shared" si="19"/>
        <v>100</v>
      </c>
      <c r="I1376" s="86" t="s">
        <v>6205</v>
      </c>
    </row>
    <row r="1377" spans="1:9" x14ac:dyDescent="0.3">
      <c r="A1377" s="87" t="s">
        <v>2577</v>
      </c>
      <c r="B1377" s="87" t="s">
        <v>2575</v>
      </c>
      <c r="C1377" s="87" t="s">
        <v>2211</v>
      </c>
      <c r="D1377" s="86" t="s">
        <v>918</v>
      </c>
      <c r="E1377" s="86" t="s">
        <v>5212</v>
      </c>
      <c r="F1377" s="86" t="s">
        <v>27</v>
      </c>
      <c r="G1377" s="86" t="s">
        <v>85</v>
      </c>
      <c r="H1377" s="239">
        <f t="shared" si="19"/>
        <v>100</v>
      </c>
      <c r="I1377" s="86" t="s">
        <v>6205</v>
      </c>
    </row>
    <row r="1378" spans="1:9" x14ac:dyDescent="0.3">
      <c r="A1378" s="87" t="s">
        <v>4929</v>
      </c>
      <c r="B1378" s="87" t="s">
        <v>2579</v>
      </c>
      <c r="C1378" s="87" t="s">
        <v>1657</v>
      </c>
      <c r="D1378" s="86" t="s">
        <v>921</v>
      </c>
      <c r="E1378" s="86" t="s">
        <v>921</v>
      </c>
      <c r="F1378" s="86" t="s">
        <v>29</v>
      </c>
      <c r="G1378" s="86" t="s">
        <v>20</v>
      </c>
      <c r="H1378" s="239">
        <f t="shared" si="19"/>
        <v>50</v>
      </c>
      <c r="I1378" s="86" t="s">
        <v>6205</v>
      </c>
    </row>
    <row r="1379" spans="1:9" x14ac:dyDescent="0.3">
      <c r="A1379" s="87" t="s">
        <v>2578</v>
      </c>
      <c r="B1379" s="87" t="s">
        <v>2579</v>
      </c>
      <c r="C1379" s="87" t="s">
        <v>1691</v>
      </c>
      <c r="D1379" s="86" t="s">
        <v>921</v>
      </c>
      <c r="E1379" s="86" t="s">
        <v>921</v>
      </c>
      <c r="F1379" s="86" t="s">
        <v>27</v>
      </c>
      <c r="G1379" s="86" t="s">
        <v>20</v>
      </c>
      <c r="H1379" s="239">
        <f t="shared" si="19"/>
        <v>100</v>
      </c>
      <c r="I1379" s="86" t="s">
        <v>6205</v>
      </c>
    </row>
    <row r="1380" spans="1:9" x14ac:dyDescent="0.3">
      <c r="A1380" s="87" t="s">
        <v>2580</v>
      </c>
      <c r="B1380" s="87" t="s">
        <v>2581</v>
      </c>
      <c r="C1380" s="87" t="s">
        <v>1700</v>
      </c>
      <c r="D1380" s="86" t="s">
        <v>923</v>
      </c>
      <c r="E1380" s="86" t="s">
        <v>924</v>
      </c>
      <c r="F1380" s="86" t="s">
        <v>27</v>
      </c>
      <c r="G1380" s="86" t="s">
        <v>85</v>
      </c>
      <c r="H1380" s="239">
        <f t="shared" si="19"/>
        <v>100</v>
      </c>
      <c r="I1380" s="86" t="s">
        <v>6205</v>
      </c>
    </row>
    <row r="1381" spans="1:9" x14ac:dyDescent="0.3">
      <c r="A1381" s="87" t="s">
        <v>2582</v>
      </c>
      <c r="B1381" s="87" t="s">
        <v>2581</v>
      </c>
      <c r="C1381" s="87" t="s">
        <v>1702</v>
      </c>
      <c r="D1381" s="86" t="s">
        <v>923</v>
      </c>
      <c r="E1381" s="86" t="s">
        <v>924</v>
      </c>
      <c r="F1381" s="86" t="s">
        <v>27</v>
      </c>
      <c r="G1381" s="86" t="s">
        <v>85</v>
      </c>
      <c r="H1381" s="239">
        <f t="shared" si="19"/>
        <v>100</v>
      </c>
      <c r="I1381" s="86" t="s">
        <v>6205</v>
      </c>
    </row>
    <row r="1382" spans="1:9" x14ac:dyDescent="0.3">
      <c r="A1382" s="87" t="s">
        <v>2583</v>
      </c>
      <c r="B1382" s="87" t="s">
        <v>2581</v>
      </c>
      <c r="C1382" s="87" t="s">
        <v>2234</v>
      </c>
      <c r="D1382" s="86" t="s">
        <v>923</v>
      </c>
      <c r="E1382" s="86" t="s">
        <v>924</v>
      </c>
      <c r="F1382" s="86" t="s">
        <v>27</v>
      </c>
      <c r="G1382" s="86" t="s">
        <v>85</v>
      </c>
      <c r="H1382" s="239">
        <f t="shared" si="19"/>
        <v>100</v>
      </c>
      <c r="I1382" s="86" t="s">
        <v>6205</v>
      </c>
    </row>
    <row r="1383" spans="1:9" x14ac:dyDescent="0.3">
      <c r="A1383" s="87" t="s">
        <v>2584</v>
      </c>
      <c r="B1383" s="87" t="s">
        <v>2581</v>
      </c>
      <c r="C1383" s="87" t="s">
        <v>1380</v>
      </c>
      <c r="D1383" s="86" t="s">
        <v>923</v>
      </c>
      <c r="E1383" s="86" t="s">
        <v>924</v>
      </c>
      <c r="F1383" s="86" t="s">
        <v>27</v>
      </c>
      <c r="G1383" s="86" t="s">
        <v>22</v>
      </c>
      <c r="H1383" s="239">
        <f t="shared" si="19"/>
        <v>100</v>
      </c>
      <c r="I1383" s="86" t="s">
        <v>6205</v>
      </c>
    </row>
    <row r="1384" spans="1:9" x14ac:dyDescent="0.3">
      <c r="A1384" s="87" t="s">
        <v>2585</v>
      </c>
      <c r="B1384" s="87" t="s">
        <v>2586</v>
      </c>
      <c r="C1384" s="87" t="s">
        <v>1376</v>
      </c>
      <c r="D1384" s="86" t="s">
        <v>923</v>
      </c>
      <c r="E1384" s="86" t="s">
        <v>5213</v>
      </c>
      <c r="F1384" s="86" t="s">
        <v>27</v>
      </c>
      <c r="G1384" s="86" t="s">
        <v>85</v>
      </c>
      <c r="H1384" s="239">
        <f t="shared" si="19"/>
        <v>100</v>
      </c>
      <c r="I1384" s="86" t="s">
        <v>6205</v>
      </c>
    </row>
    <row r="1385" spans="1:9" x14ac:dyDescent="0.3">
      <c r="A1385" s="87" t="s">
        <v>2587</v>
      </c>
      <c r="B1385" s="87" t="s">
        <v>2586</v>
      </c>
      <c r="C1385" s="87" t="s">
        <v>1378</v>
      </c>
      <c r="D1385" s="86" t="s">
        <v>923</v>
      </c>
      <c r="E1385" s="86" t="s">
        <v>5213</v>
      </c>
      <c r="F1385" s="86" t="s">
        <v>27</v>
      </c>
      <c r="G1385" s="86" t="s">
        <v>85</v>
      </c>
      <c r="H1385" s="239">
        <f t="shared" si="19"/>
        <v>100</v>
      </c>
      <c r="I1385" s="86" t="s">
        <v>6205</v>
      </c>
    </row>
    <row r="1386" spans="1:9" x14ac:dyDescent="0.3">
      <c r="A1386" s="87" t="s">
        <v>2588</v>
      </c>
      <c r="B1386" s="87" t="s">
        <v>2586</v>
      </c>
      <c r="C1386" s="87" t="s">
        <v>1382</v>
      </c>
      <c r="D1386" s="86" t="s">
        <v>923</v>
      </c>
      <c r="E1386" s="86" t="s">
        <v>5213</v>
      </c>
      <c r="F1386" s="86" t="s">
        <v>27</v>
      </c>
      <c r="G1386" s="86" t="s">
        <v>85</v>
      </c>
      <c r="H1386" s="239">
        <f t="shared" si="19"/>
        <v>100</v>
      </c>
      <c r="I1386" s="86" t="s">
        <v>6205</v>
      </c>
    </row>
    <row r="1387" spans="1:9" x14ac:dyDescent="0.3">
      <c r="A1387" s="87" t="s">
        <v>2589</v>
      </c>
      <c r="B1387" s="87" t="s">
        <v>2590</v>
      </c>
      <c r="C1387" s="87" t="s">
        <v>1371</v>
      </c>
      <c r="D1387" s="86" t="s">
        <v>923</v>
      </c>
      <c r="E1387" s="86" t="s">
        <v>5214</v>
      </c>
      <c r="F1387" s="86" t="s">
        <v>27</v>
      </c>
      <c r="G1387" s="86" t="s">
        <v>85</v>
      </c>
      <c r="H1387" s="239">
        <f t="shared" si="19"/>
        <v>100</v>
      </c>
      <c r="I1387" s="86" t="s">
        <v>6205</v>
      </c>
    </row>
    <row r="1388" spans="1:9" x14ac:dyDescent="0.3">
      <c r="A1388" s="87" t="s">
        <v>2591</v>
      </c>
      <c r="B1388" s="87" t="s">
        <v>2592</v>
      </c>
      <c r="C1388" s="87" t="s">
        <v>1374</v>
      </c>
      <c r="D1388" s="86" t="s">
        <v>923</v>
      </c>
      <c r="E1388" s="86" t="s">
        <v>5215</v>
      </c>
      <c r="F1388" s="86" t="s">
        <v>27</v>
      </c>
      <c r="G1388" s="86" t="s">
        <v>85</v>
      </c>
      <c r="H1388" s="239">
        <f t="shared" si="19"/>
        <v>100</v>
      </c>
      <c r="I1388" s="86" t="s">
        <v>6205</v>
      </c>
    </row>
    <row r="1389" spans="1:9" x14ac:dyDescent="0.3">
      <c r="A1389" s="87" t="s">
        <v>2593</v>
      </c>
      <c r="B1389" s="87" t="s">
        <v>2592</v>
      </c>
      <c r="C1389" s="87" t="s">
        <v>2019</v>
      </c>
      <c r="D1389" s="86" t="s">
        <v>923</v>
      </c>
      <c r="E1389" s="86" t="s">
        <v>5215</v>
      </c>
      <c r="F1389" s="86" t="s">
        <v>27</v>
      </c>
      <c r="G1389" s="86" t="s">
        <v>22</v>
      </c>
      <c r="H1389" s="239">
        <f t="shared" si="19"/>
        <v>100</v>
      </c>
      <c r="I1389" s="86" t="s">
        <v>6205</v>
      </c>
    </row>
    <row r="1390" spans="1:9" x14ac:dyDescent="0.3">
      <c r="A1390" s="87" t="s">
        <v>2594</v>
      </c>
      <c r="B1390" s="87" t="s">
        <v>2595</v>
      </c>
      <c r="C1390" s="87" t="s">
        <v>2015</v>
      </c>
      <c r="D1390" s="86" t="s">
        <v>923</v>
      </c>
      <c r="E1390" s="86" t="s">
        <v>5216</v>
      </c>
      <c r="F1390" s="86" t="s">
        <v>27</v>
      </c>
      <c r="G1390" s="86" t="s">
        <v>84</v>
      </c>
      <c r="H1390" s="239">
        <f t="shared" si="19"/>
        <v>100</v>
      </c>
      <c r="I1390" s="86" t="s">
        <v>6205</v>
      </c>
    </row>
    <row r="1391" spans="1:9" x14ac:dyDescent="0.3">
      <c r="A1391" s="87" t="s">
        <v>2596</v>
      </c>
      <c r="B1391" s="87" t="s">
        <v>2595</v>
      </c>
      <c r="C1391" s="87" t="s">
        <v>1735</v>
      </c>
      <c r="D1391" s="86" t="s">
        <v>923</v>
      </c>
      <c r="E1391" s="86" t="s">
        <v>5216</v>
      </c>
      <c r="F1391" s="86" t="s">
        <v>27</v>
      </c>
      <c r="G1391" s="86" t="s">
        <v>84</v>
      </c>
      <c r="H1391" s="239">
        <f t="shared" si="19"/>
        <v>100</v>
      </c>
      <c r="I1391" s="86" t="s">
        <v>6205</v>
      </c>
    </row>
    <row r="1392" spans="1:9" x14ac:dyDescent="0.3">
      <c r="A1392" s="87" t="s">
        <v>2597</v>
      </c>
      <c r="B1392" s="87" t="s">
        <v>2595</v>
      </c>
      <c r="C1392" s="87" t="s">
        <v>1325</v>
      </c>
      <c r="D1392" s="86" t="s">
        <v>923</v>
      </c>
      <c r="E1392" s="86" t="s">
        <v>5216</v>
      </c>
      <c r="F1392" s="86" t="s">
        <v>27</v>
      </c>
      <c r="G1392" s="86" t="s">
        <v>18</v>
      </c>
      <c r="H1392" s="239">
        <f t="shared" si="19"/>
        <v>100</v>
      </c>
      <c r="I1392" s="86" t="s">
        <v>6205</v>
      </c>
    </row>
    <row r="1393" spans="1:9" x14ac:dyDescent="0.3">
      <c r="A1393" s="87" t="s">
        <v>2598</v>
      </c>
      <c r="B1393" s="87" t="s">
        <v>2595</v>
      </c>
      <c r="C1393" s="87" t="s">
        <v>1327</v>
      </c>
      <c r="D1393" s="86" t="s">
        <v>923</v>
      </c>
      <c r="E1393" s="86" t="s">
        <v>5216</v>
      </c>
      <c r="F1393" s="86" t="s">
        <v>27</v>
      </c>
      <c r="G1393" s="86" t="s">
        <v>84</v>
      </c>
      <c r="H1393" s="239">
        <f t="shared" si="19"/>
        <v>100</v>
      </c>
      <c r="I1393" s="86" t="s">
        <v>6205</v>
      </c>
    </row>
    <row r="1394" spans="1:9" x14ac:dyDescent="0.3">
      <c r="A1394" s="87" t="s">
        <v>2599</v>
      </c>
      <c r="B1394" s="87" t="s">
        <v>2595</v>
      </c>
      <c r="C1394" s="87" t="s">
        <v>1329</v>
      </c>
      <c r="D1394" s="86" t="s">
        <v>923</v>
      </c>
      <c r="E1394" s="86" t="s">
        <v>5216</v>
      </c>
      <c r="F1394" s="86" t="s">
        <v>27</v>
      </c>
      <c r="G1394" s="86" t="s">
        <v>84</v>
      </c>
      <c r="H1394" s="239">
        <f t="shared" si="19"/>
        <v>100</v>
      </c>
      <c r="I1394" s="86" t="s">
        <v>6205</v>
      </c>
    </row>
    <row r="1395" spans="1:9" x14ac:dyDescent="0.3">
      <c r="A1395" s="87" t="s">
        <v>2600</v>
      </c>
      <c r="B1395" s="87" t="s">
        <v>2595</v>
      </c>
      <c r="C1395" s="87" t="s">
        <v>1331</v>
      </c>
      <c r="D1395" s="86" t="s">
        <v>923</v>
      </c>
      <c r="E1395" s="86" t="s">
        <v>5216</v>
      </c>
      <c r="F1395" s="86" t="s">
        <v>27</v>
      </c>
      <c r="G1395" s="86" t="s">
        <v>84</v>
      </c>
      <c r="H1395" s="239">
        <f t="shared" si="19"/>
        <v>100</v>
      </c>
      <c r="I1395" s="86" t="s">
        <v>6205</v>
      </c>
    </row>
    <row r="1396" spans="1:9" x14ac:dyDescent="0.3">
      <c r="A1396" s="87" t="s">
        <v>2601</v>
      </c>
      <c r="B1396" s="87" t="s">
        <v>2595</v>
      </c>
      <c r="C1396" s="87" t="s">
        <v>1333</v>
      </c>
      <c r="D1396" s="86" t="s">
        <v>923</v>
      </c>
      <c r="E1396" s="86" t="s">
        <v>5216</v>
      </c>
      <c r="F1396" s="86" t="s">
        <v>27</v>
      </c>
      <c r="G1396" s="86" t="s">
        <v>84</v>
      </c>
      <c r="H1396" s="239">
        <f t="shared" si="19"/>
        <v>100</v>
      </c>
      <c r="I1396" s="86" t="s">
        <v>6205</v>
      </c>
    </row>
    <row r="1397" spans="1:9" x14ac:dyDescent="0.3">
      <c r="A1397" s="87" t="s">
        <v>2602</v>
      </c>
      <c r="B1397" s="87" t="s">
        <v>2595</v>
      </c>
      <c r="C1397" s="87" t="s">
        <v>1335</v>
      </c>
      <c r="D1397" s="86" t="s">
        <v>923</v>
      </c>
      <c r="E1397" s="86" t="s">
        <v>5216</v>
      </c>
      <c r="F1397" s="86" t="s">
        <v>27</v>
      </c>
      <c r="G1397" s="86" t="s">
        <v>84</v>
      </c>
      <c r="H1397" s="239">
        <f t="shared" si="19"/>
        <v>100</v>
      </c>
      <c r="I1397" s="86" t="s">
        <v>6205</v>
      </c>
    </row>
    <row r="1398" spans="1:9" x14ac:dyDescent="0.3">
      <c r="A1398" s="87" t="s">
        <v>2603</v>
      </c>
      <c r="B1398" s="87" t="s">
        <v>2595</v>
      </c>
      <c r="C1398" s="87" t="s">
        <v>1352</v>
      </c>
      <c r="D1398" s="86" t="s">
        <v>923</v>
      </c>
      <c r="E1398" s="86" t="s">
        <v>5216</v>
      </c>
      <c r="F1398" s="86" t="s">
        <v>27</v>
      </c>
      <c r="G1398" s="86" t="s">
        <v>84</v>
      </c>
      <c r="H1398" s="239">
        <f t="shared" si="19"/>
        <v>100</v>
      </c>
      <c r="I1398" s="86" t="s">
        <v>6205</v>
      </c>
    </row>
    <row r="1399" spans="1:9" x14ac:dyDescent="0.3">
      <c r="A1399" s="87" t="s">
        <v>2604</v>
      </c>
      <c r="B1399" s="87" t="s">
        <v>2595</v>
      </c>
      <c r="C1399" s="87" t="s">
        <v>1354</v>
      </c>
      <c r="D1399" s="86" t="s">
        <v>923</v>
      </c>
      <c r="E1399" s="86" t="s">
        <v>5216</v>
      </c>
      <c r="F1399" s="86" t="s">
        <v>27</v>
      </c>
      <c r="G1399" s="86" t="s">
        <v>84</v>
      </c>
      <c r="H1399" s="239">
        <f t="shared" si="19"/>
        <v>100</v>
      </c>
      <c r="I1399" s="86" t="s">
        <v>6205</v>
      </c>
    </row>
    <row r="1400" spans="1:9" x14ac:dyDescent="0.3">
      <c r="A1400" s="87" t="s">
        <v>2605</v>
      </c>
      <c r="B1400" s="87" t="s">
        <v>2595</v>
      </c>
      <c r="C1400" s="87" t="s">
        <v>1337</v>
      </c>
      <c r="D1400" s="86" t="s">
        <v>923</v>
      </c>
      <c r="E1400" s="86" t="s">
        <v>5216</v>
      </c>
      <c r="F1400" s="86" t="s">
        <v>27</v>
      </c>
      <c r="G1400" s="86" t="s">
        <v>18</v>
      </c>
      <c r="H1400" s="239">
        <f t="shared" si="19"/>
        <v>100</v>
      </c>
      <c r="I1400" s="86" t="s">
        <v>6205</v>
      </c>
    </row>
    <row r="1401" spans="1:9" x14ac:dyDescent="0.3">
      <c r="A1401" s="87" t="s">
        <v>2606</v>
      </c>
      <c r="B1401" s="87" t="s">
        <v>2595</v>
      </c>
      <c r="C1401" s="87" t="s">
        <v>1339</v>
      </c>
      <c r="D1401" s="86" t="s">
        <v>923</v>
      </c>
      <c r="E1401" s="86" t="s">
        <v>5216</v>
      </c>
      <c r="F1401" s="86" t="s">
        <v>27</v>
      </c>
      <c r="G1401" s="86" t="s">
        <v>84</v>
      </c>
      <c r="H1401" s="239">
        <f t="shared" si="19"/>
        <v>100</v>
      </c>
      <c r="I1401" s="86" t="s">
        <v>6205</v>
      </c>
    </row>
    <row r="1402" spans="1:9" x14ac:dyDescent="0.3">
      <c r="A1402" s="87" t="s">
        <v>2607</v>
      </c>
      <c r="B1402" s="87" t="s">
        <v>2595</v>
      </c>
      <c r="C1402" s="87" t="s">
        <v>1341</v>
      </c>
      <c r="D1402" s="86" t="s">
        <v>923</v>
      </c>
      <c r="E1402" s="86" t="s">
        <v>5216</v>
      </c>
      <c r="F1402" s="86" t="s">
        <v>27</v>
      </c>
      <c r="G1402" s="86" t="s">
        <v>18</v>
      </c>
      <c r="H1402" s="239">
        <f t="shared" si="19"/>
        <v>100</v>
      </c>
      <c r="I1402" s="86" t="s">
        <v>6205</v>
      </c>
    </row>
    <row r="1403" spans="1:9" x14ac:dyDescent="0.3">
      <c r="A1403" s="87" t="s">
        <v>2608</v>
      </c>
      <c r="B1403" s="87" t="s">
        <v>2595</v>
      </c>
      <c r="C1403" s="87" t="s">
        <v>1343</v>
      </c>
      <c r="D1403" s="86" t="s">
        <v>923</v>
      </c>
      <c r="E1403" s="86" t="s">
        <v>5216</v>
      </c>
      <c r="F1403" s="86" t="s">
        <v>27</v>
      </c>
      <c r="G1403" s="86" t="s">
        <v>84</v>
      </c>
      <c r="H1403" s="239">
        <f t="shared" si="19"/>
        <v>100</v>
      </c>
      <c r="I1403" s="86" t="s">
        <v>6205</v>
      </c>
    </row>
    <row r="1404" spans="1:9" x14ac:dyDescent="0.3">
      <c r="A1404" s="87" t="s">
        <v>2609</v>
      </c>
      <c r="B1404" s="87" t="s">
        <v>2595</v>
      </c>
      <c r="C1404" s="87" t="s">
        <v>1345</v>
      </c>
      <c r="D1404" s="86" t="s">
        <v>923</v>
      </c>
      <c r="E1404" s="86" t="s">
        <v>5216</v>
      </c>
      <c r="F1404" s="86" t="s">
        <v>27</v>
      </c>
      <c r="G1404" s="86"/>
      <c r="H1404" s="239">
        <f t="shared" si="19"/>
        <v>100</v>
      </c>
      <c r="I1404" s="86" t="s">
        <v>6205</v>
      </c>
    </row>
    <row r="1405" spans="1:9" x14ac:dyDescent="0.3">
      <c r="A1405" s="87" t="s">
        <v>2610</v>
      </c>
      <c r="B1405" s="87" t="s">
        <v>2595</v>
      </c>
      <c r="C1405" s="87" t="s">
        <v>1347</v>
      </c>
      <c r="D1405" s="86" t="s">
        <v>923</v>
      </c>
      <c r="E1405" s="86" t="s">
        <v>5216</v>
      </c>
      <c r="F1405" s="86" t="s">
        <v>27</v>
      </c>
      <c r="G1405" s="86" t="s">
        <v>84</v>
      </c>
      <c r="H1405" s="239">
        <f t="shared" si="19"/>
        <v>100</v>
      </c>
      <c r="I1405" s="86" t="s">
        <v>6205</v>
      </c>
    </row>
    <row r="1406" spans="1:9" x14ac:dyDescent="0.3">
      <c r="A1406" s="87" t="s">
        <v>2611</v>
      </c>
      <c r="B1406" s="87" t="s">
        <v>2595</v>
      </c>
      <c r="C1406" s="87" t="s">
        <v>1356</v>
      </c>
      <c r="D1406" s="86" t="s">
        <v>923</v>
      </c>
      <c r="E1406" s="86" t="s">
        <v>5216</v>
      </c>
      <c r="F1406" s="86" t="s">
        <v>27</v>
      </c>
      <c r="G1406" s="86"/>
      <c r="H1406" s="239">
        <f t="shared" si="19"/>
        <v>100</v>
      </c>
      <c r="I1406" s="86" t="s">
        <v>6205</v>
      </c>
    </row>
    <row r="1407" spans="1:9" x14ac:dyDescent="0.3">
      <c r="A1407" s="87" t="s">
        <v>2612</v>
      </c>
      <c r="B1407" s="87" t="s">
        <v>2595</v>
      </c>
      <c r="C1407" s="87" t="s">
        <v>1358</v>
      </c>
      <c r="D1407" s="86" t="s">
        <v>923</v>
      </c>
      <c r="E1407" s="86" t="s">
        <v>5216</v>
      </c>
      <c r="F1407" s="86" t="s">
        <v>27</v>
      </c>
      <c r="G1407" s="86" t="s">
        <v>84</v>
      </c>
      <c r="H1407" s="239">
        <f t="shared" si="19"/>
        <v>100</v>
      </c>
      <c r="I1407" s="86" t="s">
        <v>6205</v>
      </c>
    </row>
    <row r="1408" spans="1:9" x14ac:dyDescent="0.3">
      <c r="A1408" s="87" t="s">
        <v>2613</v>
      </c>
      <c r="B1408" s="87" t="s">
        <v>2595</v>
      </c>
      <c r="C1408" s="87" t="s">
        <v>1360</v>
      </c>
      <c r="D1408" s="86" t="s">
        <v>923</v>
      </c>
      <c r="E1408" s="86" t="s">
        <v>5216</v>
      </c>
      <c r="F1408" s="86" t="s">
        <v>27</v>
      </c>
      <c r="G1408" s="86" t="s">
        <v>84</v>
      </c>
      <c r="H1408" s="239">
        <f t="shared" ref="H1408:H1471" si="20">IF($A1408="","",IF($F1408=INDEX(Cat_ZAP,1),INDEX(Pts_ZAP,1),IF($G1408="","",_xlfn.XLOOKUP($G1408,Cat_Marg,Pts_Marg,""))))</f>
        <v>100</v>
      </c>
      <c r="I1408" s="86" t="s">
        <v>6205</v>
      </c>
    </row>
    <row r="1409" spans="1:9" x14ac:dyDescent="0.3">
      <c r="A1409" s="87" t="s">
        <v>2614</v>
      </c>
      <c r="B1409" s="87" t="s">
        <v>2595</v>
      </c>
      <c r="C1409" s="87" t="s">
        <v>1384</v>
      </c>
      <c r="D1409" s="86" t="s">
        <v>923</v>
      </c>
      <c r="E1409" s="86" t="s">
        <v>5216</v>
      </c>
      <c r="F1409" s="86" t="s">
        <v>27</v>
      </c>
      <c r="G1409" s="86" t="s">
        <v>84</v>
      </c>
      <c r="H1409" s="239">
        <f t="shared" si="20"/>
        <v>100</v>
      </c>
      <c r="I1409" s="86" t="s">
        <v>6205</v>
      </c>
    </row>
    <row r="1410" spans="1:9" x14ac:dyDescent="0.3">
      <c r="A1410" s="87" t="s">
        <v>2615</v>
      </c>
      <c r="B1410" s="87" t="s">
        <v>2595</v>
      </c>
      <c r="C1410" s="87" t="s">
        <v>1349</v>
      </c>
      <c r="D1410" s="86" t="s">
        <v>923</v>
      </c>
      <c r="E1410" s="86" t="s">
        <v>5216</v>
      </c>
      <c r="F1410" s="86" t="s">
        <v>27</v>
      </c>
      <c r="G1410" s="86"/>
      <c r="H1410" s="239">
        <f t="shared" si="20"/>
        <v>100</v>
      </c>
      <c r="I1410" s="86" t="s">
        <v>6205</v>
      </c>
    </row>
    <row r="1411" spans="1:9" x14ac:dyDescent="0.3">
      <c r="A1411" s="87" t="s">
        <v>2616</v>
      </c>
      <c r="B1411" s="87" t="s">
        <v>2617</v>
      </c>
      <c r="C1411" s="87" t="s">
        <v>2041</v>
      </c>
      <c r="D1411" s="86" t="s">
        <v>926</v>
      </c>
      <c r="E1411" s="86" t="s">
        <v>926</v>
      </c>
      <c r="F1411" s="86" t="s">
        <v>27</v>
      </c>
      <c r="G1411" s="86" t="s">
        <v>85</v>
      </c>
      <c r="H1411" s="239">
        <f t="shared" si="20"/>
        <v>100</v>
      </c>
      <c r="I1411" s="86" t="s">
        <v>6205</v>
      </c>
    </row>
    <row r="1412" spans="1:9" x14ac:dyDescent="0.3">
      <c r="A1412" s="87" t="s">
        <v>2618</v>
      </c>
      <c r="B1412" s="87" t="s">
        <v>2617</v>
      </c>
      <c r="C1412" s="87" t="s">
        <v>2043</v>
      </c>
      <c r="D1412" s="86" t="s">
        <v>926</v>
      </c>
      <c r="E1412" s="86" t="s">
        <v>926</v>
      </c>
      <c r="F1412" s="86" t="s">
        <v>27</v>
      </c>
      <c r="G1412" s="86" t="s">
        <v>85</v>
      </c>
      <c r="H1412" s="239">
        <f t="shared" si="20"/>
        <v>100</v>
      </c>
      <c r="I1412" s="86" t="s">
        <v>6205</v>
      </c>
    </row>
    <row r="1413" spans="1:9" x14ac:dyDescent="0.3">
      <c r="A1413" s="87" t="s">
        <v>2619</v>
      </c>
      <c r="B1413" s="87" t="s">
        <v>2617</v>
      </c>
      <c r="C1413" s="87" t="s">
        <v>1738</v>
      </c>
      <c r="D1413" s="86" t="s">
        <v>926</v>
      </c>
      <c r="E1413" s="86" t="s">
        <v>926</v>
      </c>
      <c r="F1413" s="86" t="s">
        <v>27</v>
      </c>
      <c r="G1413" s="86" t="s">
        <v>85</v>
      </c>
      <c r="H1413" s="239">
        <f t="shared" si="20"/>
        <v>100</v>
      </c>
      <c r="I1413" s="86" t="s">
        <v>6205</v>
      </c>
    </row>
    <row r="1414" spans="1:9" x14ac:dyDescent="0.3">
      <c r="A1414" s="87" t="s">
        <v>2620</v>
      </c>
      <c r="B1414" s="87" t="s">
        <v>2621</v>
      </c>
      <c r="C1414" s="87" t="s">
        <v>1390</v>
      </c>
      <c r="D1414" s="86" t="s">
        <v>928</v>
      </c>
      <c r="E1414" s="86" t="s">
        <v>928</v>
      </c>
      <c r="F1414" s="86" t="s">
        <v>27</v>
      </c>
      <c r="G1414" s="86" t="s">
        <v>20</v>
      </c>
      <c r="H1414" s="239">
        <f t="shared" si="20"/>
        <v>100</v>
      </c>
      <c r="I1414" s="86" t="s">
        <v>6205</v>
      </c>
    </row>
    <row r="1415" spans="1:9" x14ac:dyDescent="0.3">
      <c r="A1415" s="87" t="s">
        <v>2622</v>
      </c>
      <c r="B1415" s="87" t="s">
        <v>2621</v>
      </c>
      <c r="C1415" s="87" t="s">
        <v>1392</v>
      </c>
      <c r="D1415" s="86" t="s">
        <v>928</v>
      </c>
      <c r="E1415" s="86" t="s">
        <v>928</v>
      </c>
      <c r="F1415" s="86" t="s">
        <v>27</v>
      </c>
      <c r="G1415" s="86" t="s">
        <v>20</v>
      </c>
      <c r="H1415" s="239">
        <f t="shared" si="20"/>
        <v>100</v>
      </c>
      <c r="I1415" s="86" t="s">
        <v>6205</v>
      </c>
    </row>
    <row r="1416" spans="1:9" x14ac:dyDescent="0.3">
      <c r="A1416" s="87" t="s">
        <v>2623</v>
      </c>
      <c r="B1416" s="87" t="s">
        <v>2621</v>
      </c>
      <c r="C1416" s="87" t="s">
        <v>1394</v>
      </c>
      <c r="D1416" s="86" t="s">
        <v>928</v>
      </c>
      <c r="E1416" s="86" t="s">
        <v>928</v>
      </c>
      <c r="F1416" s="86" t="s">
        <v>27</v>
      </c>
      <c r="G1416" s="86" t="s">
        <v>20</v>
      </c>
      <c r="H1416" s="239">
        <f t="shared" si="20"/>
        <v>100</v>
      </c>
      <c r="I1416" s="86" t="s">
        <v>6205</v>
      </c>
    </row>
    <row r="1417" spans="1:9" x14ac:dyDescent="0.3">
      <c r="A1417" s="87" t="s">
        <v>2624</v>
      </c>
      <c r="B1417" s="87" t="s">
        <v>2621</v>
      </c>
      <c r="C1417" s="87" t="s">
        <v>1396</v>
      </c>
      <c r="D1417" s="86" t="s">
        <v>928</v>
      </c>
      <c r="E1417" s="86" t="s">
        <v>928</v>
      </c>
      <c r="F1417" s="86" t="s">
        <v>27</v>
      </c>
      <c r="G1417" s="86" t="s">
        <v>20</v>
      </c>
      <c r="H1417" s="239">
        <f t="shared" si="20"/>
        <v>100</v>
      </c>
      <c r="I1417" s="86" t="s">
        <v>6205</v>
      </c>
    </row>
    <row r="1418" spans="1:9" x14ac:dyDescent="0.3">
      <c r="A1418" s="87" t="s">
        <v>2625</v>
      </c>
      <c r="B1418" s="87" t="s">
        <v>2621</v>
      </c>
      <c r="C1418" s="87" t="s">
        <v>1399</v>
      </c>
      <c r="D1418" s="86" t="s">
        <v>928</v>
      </c>
      <c r="E1418" s="86" t="s">
        <v>928</v>
      </c>
      <c r="F1418" s="86" t="s">
        <v>27</v>
      </c>
      <c r="G1418" s="86" t="s">
        <v>20</v>
      </c>
      <c r="H1418" s="239">
        <f t="shared" si="20"/>
        <v>100</v>
      </c>
      <c r="I1418" s="86" t="s">
        <v>6205</v>
      </c>
    </row>
    <row r="1419" spans="1:9" x14ac:dyDescent="0.3">
      <c r="A1419" s="87" t="s">
        <v>2626</v>
      </c>
      <c r="B1419" s="87" t="s">
        <v>2621</v>
      </c>
      <c r="C1419" s="87" t="s">
        <v>1723</v>
      </c>
      <c r="D1419" s="86" t="s">
        <v>928</v>
      </c>
      <c r="E1419" s="86" t="s">
        <v>928</v>
      </c>
      <c r="F1419" s="86" t="s">
        <v>27</v>
      </c>
      <c r="G1419" s="86" t="s">
        <v>18</v>
      </c>
      <c r="H1419" s="239">
        <f t="shared" si="20"/>
        <v>100</v>
      </c>
      <c r="I1419" s="86" t="s">
        <v>6205</v>
      </c>
    </row>
    <row r="1420" spans="1:9" x14ac:dyDescent="0.3">
      <c r="A1420" s="87" t="s">
        <v>2627</v>
      </c>
      <c r="B1420" s="87" t="s">
        <v>2621</v>
      </c>
      <c r="C1420" s="87" t="s">
        <v>2001</v>
      </c>
      <c r="D1420" s="86" t="s">
        <v>928</v>
      </c>
      <c r="E1420" s="86" t="s">
        <v>928</v>
      </c>
      <c r="F1420" s="86" t="s">
        <v>27</v>
      </c>
      <c r="G1420" s="86" t="s">
        <v>20</v>
      </c>
      <c r="H1420" s="239">
        <f t="shared" si="20"/>
        <v>100</v>
      </c>
      <c r="I1420" s="86" t="s">
        <v>6205</v>
      </c>
    </row>
    <row r="1421" spans="1:9" x14ac:dyDescent="0.3">
      <c r="A1421" s="87" t="s">
        <v>2628</v>
      </c>
      <c r="B1421" s="87" t="s">
        <v>2621</v>
      </c>
      <c r="C1421" s="87" t="s">
        <v>2003</v>
      </c>
      <c r="D1421" s="86" t="s">
        <v>928</v>
      </c>
      <c r="E1421" s="86" t="s">
        <v>928</v>
      </c>
      <c r="F1421" s="86" t="s">
        <v>27</v>
      </c>
      <c r="G1421" s="86" t="s">
        <v>22</v>
      </c>
      <c r="H1421" s="239">
        <f t="shared" si="20"/>
        <v>100</v>
      </c>
      <c r="I1421" s="86" t="s">
        <v>6205</v>
      </c>
    </row>
    <row r="1422" spans="1:9" x14ac:dyDescent="0.3">
      <c r="A1422" s="87" t="s">
        <v>2629</v>
      </c>
      <c r="B1422" s="87" t="s">
        <v>2621</v>
      </c>
      <c r="C1422" s="87" t="s">
        <v>2249</v>
      </c>
      <c r="D1422" s="86" t="s">
        <v>928</v>
      </c>
      <c r="E1422" s="86" t="s">
        <v>928</v>
      </c>
      <c r="F1422" s="86" t="s">
        <v>27</v>
      </c>
      <c r="G1422" s="86" t="s">
        <v>20</v>
      </c>
      <c r="H1422" s="239">
        <f t="shared" si="20"/>
        <v>100</v>
      </c>
      <c r="I1422" s="86" t="s">
        <v>6205</v>
      </c>
    </row>
    <row r="1423" spans="1:9" x14ac:dyDescent="0.3">
      <c r="A1423" s="87" t="s">
        <v>2630</v>
      </c>
      <c r="B1423" s="87" t="s">
        <v>2621</v>
      </c>
      <c r="C1423" s="87" t="s">
        <v>1997</v>
      </c>
      <c r="D1423" s="86" t="s">
        <v>928</v>
      </c>
      <c r="E1423" s="86" t="s">
        <v>928</v>
      </c>
      <c r="F1423" s="86" t="s">
        <v>27</v>
      </c>
      <c r="G1423" s="86" t="s">
        <v>20</v>
      </c>
      <c r="H1423" s="239">
        <f t="shared" si="20"/>
        <v>100</v>
      </c>
      <c r="I1423" s="86" t="s">
        <v>6205</v>
      </c>
    </row>
    <row r="1424" spans="1:9" x14ac:dyDescent="0.3">
      <c r="A1424" s="87" t="s">
        <v>2631</v>
      </c>
      <c r="B1424" s="87" t="s">
        <v>2621</v>
      </c>
      <c r="C1424" s="87" t="s">
        <v>2350</v>
      </c>
      <c r="D1424" s="86" t="s">
        <v>928</v>
      </c>
      <c r="E1424" s="86" t="s">
        <v>928</v>
      </c>
      <c r="F1424" s="86" t="s">
        <v>27</v>
      </c>
      <c r="G1424" s="86" t="s">
        <v>20</v>
      </c>
      <c r="H1424" s="239">
        <f t="shared" si="20"/>
        <v>100</v>
      </c>
      <c r="I1424" s="86" t="s">
        <v>6205</v>
      </c>
    </row>
    <row r="1425" spans="1:9" x14ac:dyDescent="0.3">
      <c r="A1425" s="87" t="s">
        <v>2632</v>
      </c>
      <c r="B1425" s="87" t="s">
        <v>2621</v>
      </c>
      <c r="C1425" s="87" t="s">
        <v>2352</v>
      </c>
      <c r="D1425" s="86" t="s">
        <v>928</v>
      </c>
      <c r="E1425" s="86" t="s">
        <v>928</v>
      </c>
      <c r="F1425" s="86" t="s">
        <v>27</v>
      </c>
      <c r="G1425" s="86" t="s">
        <v>22</v>
      </c>
      <c r="H1425" s="239">
        <f t="shared" si="20"/>
        <v>100</v>
      </c>
      <c r="I1425" s="86" t="s">
        <v>6205</v>
      </c>
    </row>
    <row r="1426" spans="1:9" x14ac:dyDescent="0.3">
      <c r="A1426" s="87" t="s">
        <v>2633</v>
      </c>
      <c r="B1426" s="87" t="s">
        <v>2621</v>
      </c>
      <c r="C1426" s="87" t="s">
        <v>1992</v>
      </c>
      <c r="D1426" s="86" t="s">
        <v>928</v>
      </c>
      <c r="E1426" s="86" t="s">
        <v>928</v>
      </c>
      <c r="F1426" s="86" t="s">
        <v>27</v>
      </c>
      <c r="G1426" s="86"/>
      <c r="H1426" s="239">
        <f t="shared" si="20"/>
        <v>100</v>
      </c>
      <c r="I1426" s="86" t="s">
        <v>6205</v>
      </c>
    </row>
    <row r="1427" spans="1:9" x14ac:dyDescent="0.3">
      <c r="A1427" s="87" t="s">
        <v>2634</v>
      </c>
      <c r="B1427" s="87" t="s">
        <v>2621</v>
      </c>
      <c r="C1427" s="87" t="s">
        <v>1994</v>
      </c>
      <c r="D1427" s="86" t="s">
        <v>928</v>
      </c>
      <c r="E1427" s="86" t="s">
        <v>928</v>
      </c>
      <c r="F1427" s="86" t="s">
        <v>27</v>
      </c>
      <c r="G1427" s="86"/>
      <c r="H1427" s="239">
        <f t="shared" si="20"/>
        <v>100</v>
      </c>
      <c r="I1427" s="86" t="s">
        <v>6205</v>
      </c>
    </row>
    <row r="1428" spans="1:9" x14ac:dyDescent="0.3">
      <c r="A1428" s="87" t="s">
        <v>2635</v>
      </c>
      <c r="B1428" s="87" t="s">
        <v>2621</v>
      </c>
      <c r="C1428" s="87" t="s">
        <v>2355</v>
      </c>
      <c r="D1428" s="86" t="s">
        <v>928</v>
      </c>
      <c r="E1428" s="86" t="s">
        <v>928</v>
      </c>
      <c r="F1428" s="86" t="s">
        <v>27</v>
      </c>
      <c r="G1428" s="86"/>
      <c r="H1428" s="239">
        <f t="shared" si="20"/>
        <v>100</v>
      </c>
      <c r="I1428" s="86" t="s">
        <v>6205</v>
      </c>
    </row>
    <row r="1429" spans="1:9" x14ac:dyDescent="0.3">
      <c r="A1429" s="87" t="s">
        <v>2636</v>
      </c>
      <c r="B1429" s="87" t="s">
        <v>2621</v>
      </c>
      <c r="C1429" s="87" t="s">
        <v>2047</v>
      </c>
      <c r="D1429" s="86" t="s">
        <v>928</v>
      </c>
      <c r="E1429" s="86" t="s">
        <v>928</v>
      </c>
      <c r="F1429" s="86" t="s">
        <v>27</v>
      </c>
      <c r="G1429" s="86" t="s">
        <v>22</v>
      </c>
      <c r="H1429" s="239">
        <f t="shared" si="20"/>
        <v>100</v>
      </c>
      <c r="I1429" s="86" t="s">
        <v>6205</v>
      </c>
    </row>
    <row r="1430" spans="1:9" x14ac:dyDescent="0.3">
      <c r="A1430" s="87" t="s">
        <v>2637</v>
      </c>
      <c r="B1430" s="87" t="s">
        <v>2638</v>
      </c>
      <c r="C1430" s="87" t="s">
        <v>2006</v>
      </c>
      <c r="D1430" s="86" t="s">
        <v>930</v>
      </c>
      <c r="E1430" s="86" t="s">
        <v>931</v>
      </c>
      <c r="F1430" s="86" t="s">
        <v>27</v>
      </c>
      <c r="G1430" s="86" t="s">
        <v>18</v>
      </c>
      <c r="H1430" s="239">
        <f t="shared" si="20"/>
        <v>100</v>
      </c>
      <c r="I1430" s="86" t="s">
        <v>6205</v>
      </c>
    </row>
    <row r="1431" spans="1:9" x14ac:dyDescent="0.3">
      <c r="A1431" s="87" t="s">
        <v>2639</v>
      </c>
      <c r="B1431" s="87" t="s">
        <v>2638</v>
      </c>
      <c r="C1431" s="87" t="s">
        <v>1406</v>
      </c>
      <c r="D1431" s="86" t="s">
        <v>930</v>
      </c>
      <c r="E1431" s="86" t="s">
        <v>931</v>
      </c>
      <c r="F1431" s="86" t="s">
        <v>27</v>
      </c>
      <c r="G1431" s="86" t="s">
        <v>22</v>
      </c>
      <c r="H1431" s="239">
        <f t="shared" si="20"/>
        <v>100</v>
      </c>
      <c r="I1431" s="86" t="s">
        <v>6205</v>
      </c>
    </row>
    <row r="1432" spans="1:9" x14ac:dyDescent="0.3">
      <c r="A1432" s="87" t="s">
        <v>2640</v>
      </c>
      <c r="B1432" s="87" t="s">
        <v>2638</v>
      </c>
      <c r="C1432" s="87" t="s">
        <v>1408</v>
      </c>
      <c r="D1432" s="86" t="s">
        <v>930</v>
      </c>
      <c r="E1432" s="86" t="s">
        <v>931</v>
      </c>
      <c r="F1432" s="86" t="s">
        <v>27</v>
      </c>
      <c r="G1432" s="86" t="s">
        <v>22</v>
      </c>
      <c r="H1432" s="239">
        <f t="shared" si="20"/>
        <v>100</v>
      </c>
      <c r="I1432" s="86" t="s">
        <v>6205</v>
      </c>
    </row>
    <row r="1433" spans="1:9" x14ac:dyDescent="0.3">
      <c r="A1433" s="87" t="s">
        <v>2641</v>
      </c>
      <c r="B1433" s="87" t="s">
        <v>2638</v>
      </c>
      <c r="C1433" s="87" t="s">
        <v>2105</v>
      </c>
      <c r="D1433" s="86" t="s">
        <v>930</v>
      </c>
      <c r="E1433" s="86" t="s">
        <v>931</v>
      </c>
      <c r="F1433" s="86" t="s">
        <v>27</v>
      </c>
      <c r="G1433" s="86" t="s">
        <v>85</v>
      </c>
      <c r="H1433" s="239">
        <f t="shared" si="20"/>
        <v>100</v>
      </c>
      <c r="I1433" s="86" t="s">
        <v>6205</v>
      </c>
    </row>
    <row r="1434" spans="1:9" x14ac:dyDescent="0.3">
      <c r="A1434" s="87" t="s">
        <v>2642</v>
      </c>
      <c r="B1434" s="87" t="s">
        <v>2638</v>
      </c>
      <c r="C1434" s="87" t="s">
        <v>2107</v>
      </c>
      <c r="D1434" s="86" t="s">
        <v>930</v>
      </c>
      <c r="E1434" s="86" t="s">
        <v>931</v>
      </c>
      <c r="F1434" s="86" t="s">
        <v>27</v>
      </c>
      <c r="G1434" s="86" t="s">
        <v>85</v>
      </c>
      <c r="H1434" s="239">
        <f t="shared" si="20"/>
        <v>100</v>
      </c>
      <c r="I1434" s="86" t="s">
        <v>6205</v>
      </c>
    </row>
    <row r="1435" spans="1:9" x14ac:dyDescent="0.3">
      <c r="A1435" s="87" t="s">
        <v>2643</v>
      </c>
      <c r="B1435" s="87" t="s">
        <v>2644</v>
      </c>
      <c r="C1435" s="87" t="s">
        <v>2103</v>
      </c>
      <c r="D1435" s="86" t="s">
        <v>930</v>
      </c>
      <c r="E1435" s="86" t="s">
        <v>5217</v>
      </c>
      <c r="F1435" s="86" t="s">
        <v>27</v>
      </c>
      <c r="G1435" s="86" t="s">
        <v>85</v>
      </c>
      <c r="H1435" s="239">
        <f t="shared" si="20"/>
        <v>100</v>
      </c>
      <c r="I1435" s="86" t="s">
        <v>6205</v>
      </c>
    </row>
    <row r="1436" spans="1:9" x14ac:dyDescent="0.3">
      <c r="A1436" s="87" t="s">
        <v>2645</v>
      </c>
      <c r="B1436" s="87" t="s">
        <v>2646</v>
      </c>
      <c r="C1436" s="87" t="s">
        <v>1630</v>
      </c>
      <c r="D1436" s="86" t="s">
        <v>933</v>
      </c>
      <c r="E1436" s="86" t="s">
        <v>933</v>
      </c>
      <c r="F1436" s="86" t="s">
        <v>27</v>
      </c>
      <c r="G1436" s="86" t="s">
        <v>22</v>
      </c>
      <c r="H1436" s="239">
        <f t="shared" si="20"/>
        <v>100</v>
      </c>
      <c r="I1436" s="86" t="s">
        <v>6205</v>
      </c>
    </row>
    <row r="1437" spans="1:9" x14ac:dyDescent="0.3">
      <c r="A1437" s="87" t="s">
        <v>2647</v>
      </c>
      <c r="B1437" s="87" t="s">
        <v>2646</v>
      </c>
      <c r="C1437" s="87" t="s">
        <v>1565</v>
      </c>
      <c r="D1437" s="86" t="s">
        <v>933</v>
      </c>
      <c r="E1437" s="86" t="s">
        <v>933</v>
      </c>
      <c r="F1437" s="86" t="s">
        <v>27</v>
      </c>
      <c r="G1437" s="86" t="s">
        <v>22</v>
      </c>
      <c r="H1437" s="239">
        <f t="shared" si="20"/>
        <v>100</v>
      </c>
      <c r="I1437" s="86" t="s">
        <v>6205</v>
      </c>
    </row>
    <row r="1438" spans="1:9" x14ac:dyDescent="0.3">
      <c r="A1438" s="87" t="s">
        <v>2648</v>
      </c>
      <c r="B1438" s="87" t="s">
        <v>2646</v>
      </c>
      <c r="C1438" s="87" t="s">
        <v>1566</v>
      </c>
      <c r="D1438" s="86" t="s">
        <v>933</v>
      </c>
      <c r="E1438" s="86" t="s">
        <v>933</v>
      </c>
      <c r="F1438" s="86" t="s">
        <v>27</v>
      </c>
      <c r="G1438" s="86" t="s">
        <v>22</v>
      </c>
      <c r="H1438" s="239">
        <f t="shared" si="20"/>
        <v>100</v>
      </c>
      <c r="I1438" s="86" t="s">
        <v>6205</v>
      </c>
    </row>
    <row r="1439" spans="1:9" x14ac:dyDescent="0.3">
      <c r="A1439" s="87" t="s">
        <v>2649</v>
      </c>
      <c r="B1439" s="87" t="s">
        <v>2646</v>
      </c>
      <c r="C1439" s="87" t="s">
        <v>1939</v>
      </c>
      <c r="D1439" s="86" t="s">
        <v>933</v>
      </c>
      <c r="E1439" s="86" t="s">
        <v>933</v>
      </c>
      <c r="F1439" s="86" t="s">
        <v>27</v>
      </c>
      <c r="G1439" s="86" t="s">
        <v>22</v>
      </c>
      <c r="H1439" s="239">
        <f t="shared" si="20"/>
        <v>100</v>
      </c>
      <c r="I1439" s="86" t="s">
        <v>6205</v>
      </c>
    </row>
    <row r="1440" spans="1:9" x14ac:dyDescent="0.3">
      <c r="A1440" s="87" t="s">
        <v>2650</v>
      </c>
      <c r="B1440" s="87" t="s">
        <v>2651</v>
      </c>
      <c r="C1440" s="87" t="s">
        <v>2262</v>
      </c>
      <c r="D1440" s="86" t="s">
        <v>933</v>
      </c>
      <c r="E1440" s="86" t="s">
        <v>5218</v>
      </c>
      <c r="F1440" s="86" t="s">
        <v>27</v>
      </c>
      <c r="G1440" s="86" t="s">
        <v>85</v>
      </c>
      <c r="H1440" s="239">
        <f t="shared" si="20"/>
        <v>100</v>
      </c>
      <c r="I1440" s="86" t="s">
        <v>6205</v>
      </c>
    </row>
    <row r="1441" spans="1:9" x14ac:dyDescent="0.3">
      <c r="A1441" s="87" t="s">
        <v>2652</v>
      </c>
      <c r="B1441" s="87" t="s">
        <v>2653</v>
      </c>
      <c r="C1441" s="87" t="s">
        <v>1281</v>
      </c>
      <c r="D1441" s="86" t="s">
        <v>933</v>
      </c>
      <c r="E1441" s="86" t="s">
        <v>5219</v>
      </c>
      <c r="F1441" s="86" t="s">
        <v>27</v>
      </c>
      <c r="G1441" s="86" t="s">
        <v>22</v>
      </c>
      <c r="H1441" s="239">
        <f t="shared" si="20"/>
        <v>100</v>
      </c>
      <c r="I1441" s="86" t="s">
        <v>6205</v>
      </c>
    </row>
    <row r="1442" spans="1:9" x14ac:dyDescent="0.3">
      <c r="A1442" s="87" t="s">
        <v>2654</v>
      </c>
      <c r="B1442" s="87" t="s">
        <v>2653</v>
      </c>
      <c r="C1442" s="87" t="s">
        <v>1314</v>
      </c>
      <c r="D1442" s="86" t="s">
        <v>933</v>
      </c>
      <c r="E1442" s="86" t="s">
        <v>5219</v>
      </c>
      <c r="F1442" s="86" t="s">
        <v>27</v>
      </c>
      <c r="G1442" s="86" t="s">
        <v>85</v>
      </c>
      <c r="H1442" s="239">
        <f t="shared" si="20"/>
        <v>100</v>
      </c>
      <c r="I1442" s="86" t="s">
        <v>6205</v>
      </c>
    </row>
    <row r="1443" spans="1:9" x14ac:dyDescent="0.3">
      <c r="A1443" s="87" t="s">
        <v>2655</v>
      </c>
      <c r="B1443" s="87" t="s">
        <v>2653</v>
      </c>
      <c r="C1443" s="87" t="s">
        <v>1309</v>
      </c>
      <c r="D1443" s="86" t="s">
        <v>933</v>
      </c>
      <c r="E1443" s="86" t="s">
        <v>5219</v>
      </c>
      <c r="F1443" s="86" t="s">
        <v>27</v>
      </c>
      <c r="G1443" s="86" t="s">
        <v>85</v>
      </c>
      <c r="H1443" s="239">
        <f t="shared" si="20"/>
        <v>100</v>
      </c>
      <c r="I1443" s="86" t="s">
        <v>6205</v>
      </c>
    </row>
    <row r="1444" spans="1:9" x14ac:dyDescent="0.3">
      <c r="A1444" s="87" t="s">
        <v>2656</v>
      </c>
      <c r="B1444" s="87" t="s">
        <v>2653</v>
      </c>
      <c r="C1444" s="87" t="s">
        <v>1577</v>
      </c>
      <c r="D1444" s="86" t="s">
        <v>933</v>
      </c>
      <c r="E1444" s="86" t="s">
        <v>5219</v>
      </c>
      <c r="F1444" s="86" t="s">
        <v>27</v>
      </c>
      <c r="G1444" s="86" t="s">
        <v>22</v>
      </c>
      <c r="H1444" s="239">
        <f t="shared" si="20"/>
        <v>100</v>
      </c>
      <c r="I1444" s="86" t="s">
        <v>6205</v>
      </c>
    </row>
    <row r="1445" spans="1:9" x14ac:dyDescent="0.3">
      <c r="A1445" s="87" t="s">
        <v>2657</v>
      </c>
      <c r="B1445" s="87" t="s">
        <v>2653</v>
      </c>
      <c r="C1445" s="87" t="s">
        <v>1579</v>
      </c>
      <c r="D1445" s="86" t="s">
        <v>933</v>
      </c>
      <c r="E1445" s="86" t="s">
        <v>5219</v>
      </c>
      <c r="F1445" s="86" t="s">
        <v>27</v>
      </c>
      <c r="G1445" s="86" t="s">
        <v>22</v>
      </c>
      <c r="H1445" s="239">
        <f t="shared" si="20"/>
        <v>100</v>
      </c>
      <c r="I1445" s="86" t="s">
        <v>6205</v>
      </c>
    </row>
    <row r="1446" spans="1:9" x14ac:dyDescent="0.3">
      <c r="A1446" s="87" t="s">
        <v>2658</v>
      </c>
      <c r="B1446" s="87" t="s">
        <v>2653</v>
      </c>
      <c r="C1446" s="87" t="s">
        <v>1583</v>
      </c>
      <c r="D1446" s="86" t="s">
        <v>933</v>
      </c>
      <c r="E1446" s="86" t="s">
        <v>5219</v>
      </c>
      <c r="F1446" s="86" t="s">
        <v>27</v>
      </c>
      <c r="G1446" s="86"/>
      <c r="H1446" s="239">
        <f t="shared" si="20"/>
        <v>100</v>
      </c>
      <c r="I1446" s="86" t="s">
        <v>6205</v>
      </c>
    </row>
    <row r="1447" spans="1:9" x14ac:dyDescent="0.3">
      <c r="A1447" s="87" t="s">
        <v>2659</v>
      </c>
      <c r="B1447" s="87" t="s">
        <v>2653</v>
      </c>
      <c r="C1447" s="87" t="s">
        <v>1632</v>
      </c>
      <c r="D1447" s="86" t="s">
        <v>933</v>
      </c>
      <c r="E1447" s="86" t="s">
        <v>5219</v>
      </c>
      <c r="F1447" s="86" t="s">
        <v>27</v>
      </c>
      <c r="G1447" s="86"/>
      <c r="H1447" s="239">
        <f t="shared" si="20"/>
        <v>100</v>
      </c>
      <c r="I1447" s="86" t="s">
        <v>6205</v>
      </c>
    </row>
    <row r="1448" spans="1:9" x14ac:dyDescent="0.3">
      <c r="A1448" s="87" t="s">
        <v>2660</v>
      </c>
      <c r="B1448" s="87" t="s">
        <v>2653</v>
      </c>
      <c r="C1448" s="87" t="s">
        <v>1634</v>
      </c>
      <c r="D1448" s="86" t="s">
        <v>933</v>
      </c>
      <c r="E1448" s="86" t="s">
        <v>5219</v>
      </c>
      <c r="F1448" s="86" t="s">
        <v>27</v>
      </c>
      <c r="G1448" s="86" t="s">
        <v>85</v>
      </c>
      <c r="H1448" s="239">
        <f t="shared" si="20"/>
        <v>100</v>
      </c>
      <c r="I1448" s="86" t="s">
        <v>6205</v>
      </c>
    </row>
    <row r="1449" spans="1:9" x14ac:dyDescent="0.3">
      <c r="A1449" s="87" t="s">
        <v>2661</v>
      </c>
      <c r="B1449" s="87" t="s">
        <v>2662</v>
      </c>
      <c r="C1449" s="87" t="s">
        <v>1285</v>
      </c>
      <c r="D1449" s="86" t="s">
        <v>933</v>
      </c>
      <c r="E1449" s="86" t="s">
        <v>5220</v>
      </c>
      <c r="F1449" s="86" t="s">
        <v>27</v>
      </c>
      <c r="G1449" s="86" t="s">
        <v>85</v>
      </c>
      <c r="H1449" s="239">
        <f t="shared" si="20"/>
        <v>100</v>
      </c>
      <c r="I1449" s="86" t="s">
        <v>6205</v>
      </c>
    </row>
    <row r="1450" spans="1:9" x14ac:dyDescent="0.3">
      <c r="A1450" s="87" t="s">
        <v>2663</v>
      </c>
      <c r="B1450" s="87" t="s">
        <v>2662</v>
      </c>
      <c r="C1450" s="87" t="s">
        <v>1287</v>
      </c>
      <c r="D1450" s="86" t="s">
        <v>933</v>
      </c>
      <c r="E1450" s="86" t="s">
        <v>5220</v>
      </c>
      <c r="F1450" s="86" t="s">
        <v>27</v>
      </c>
      <c r="G1450" s="86" t="s">
        <v>85</v>
      </c>
      <c r="H1450" s="239">
        <f t="shared" si="20"/>
        <v>100</v>
      </c>
      <c r="I1450" s="86" t="s">
        <v>6205</v>
      </c>
    </row>
    <row r="1451" spans="1:9" x14ac:dyDescent="0.3">
      <c r="A1451" s="87" t="s">
        <v>2664</v>
      </c>
      <c r="B1451" s="87" t="s">
        <v>2662</v>
      </c>
      <c r="C1451" s="87" t="s">
        <v>1316</v>
      </c>
      <c r="D1451" s="86" t="s">
        <v>933</v>
      </c>
      <c r="E1451" s="86" t="s">
        <v>5220</v>
      </c>
      <c r="F1451" s="86" t="s">
        <v>27</v>
      </c>
      <c r="G1451" s="86"/>
      <c r="H1451" s="239">
        <f t="shared" si="20"/>
        <v>100</v>
      </c>
      <c r="I1451" s="86" t="s">
        <v>6205</v>
      </c>
    </row>
    <row r="1452" spans="1:9" x14ac:dyDescent="0.3">
      <c r="A1452" s="87" t="s">
        <v>2665</v>
      </c>
      <c r="B1452" s="87" t="s">
        <v>2662</v>
      </c>
      <c r="C1452" s="87" t="s">
        <v>1320</v>
      </c>
      <c r="D1452" s="86" t="s">
        <v>933</v>
      </c>
      <c r="E1452" s="86" t="s">
        <v>5220</v>
      </c>
      <c r="F1452" s="86" t="s">
        <v>27</v>
      </c>
      <c r="G1452" s="86"/>
      <c r="H1452" s="239">
        <f t="shared" si="20"/>
        <v>100</v>
      </c>
      <c r="I1452" s="86" t="s">
        <v>6205</v>
      </c>
    </row>
    <row r="1453" spans="1:9" x14ac:dyDescent="0.3">
      <c r="A1453" s="87" t="s">
        <v>2666</v>
      </c>
      <c r="B1453" s="87" t="s">
        <v>2662</v>
      </c>
      <c r="C1453" s="87" t="s">
        <v>1297</v>
      </c>
      <c r="D1453" s="86" t="s">
        <v>933</v>
      </c>
      <c r="E1453" s="86" t="s">
        <v>5220</v>
      </c>
      <c r="F1453" s="86" t="s">
        <v>27</v>
      </c>
      <c r="G1453" s="86"/>
      <c r="H1453" s="239">
        <f t="shared" si="20"/>
        <v>100</v>
      </c>
      <c r="I1453" s="86" t="s">
        <v>6205</v>
      </c>
    </row>
    <row r="1454" spans="1:9" x14ac:dyDescent="0.3">
      <c r="A1454" s="87" t="s">
        <v>2667</v>
      </c>
      <c r="B1454" s="87" t="s">
        <v>2662</v>
      </c>
      <c r="C1454" s="87" t="s">
        <v>1299</v>
      </c>
      <c r="D1454" s="86" t="s">
        <v>933</v>
      </c>
      <c r="E1454" s="86" t="s">
        <v>5220</v>
      </c>
      <c r="F1454" s="86" t="s">
        <v>27</v>
      </c>
      <c r="G1454" s="86" t="s">
        <v>85</v>
      </c>
      <c r="H1454" s="239">
        <f t="shared" si="20"/>
        <v>100</v>
      </c>
      <c r="I1454" s="86" t="s">
        <v>6205</v>
      </c>
    </row>
    <row r="1455" spans="1:9" x14ac:dyDescent="0.3">
      <c r="A1455" s="87" t="s">
        <v>2668</v>
      </c>
      <c r="B1455" s="87" t="s">
        <v>2662</v>
      </c>
      <c r="C1455" s="87" t="s">
        <v>1581</v>
      </c>
      <c r="D1455" s="86" t="s">
        <v>933</v>
      </c>
      <c r="E1455" s="86" t="s">
        <v>5220</v>
      </c>
      <c r="F1455" s="86" t="s">
        <v>27</v>
      </c>
      <c r="G1455" s="86"/>
      <c r="H1455" s="239">
        <f t="shared" si="20"/>
        <v>100</v>
      </c>
      <c r="I1455" s="86" t="s">
        <v>6205</v>
      </c>
    </row>
    <row r="1456" spans="1:9" x14ac:dyDescent="0.3">
      <c r="A1456" s="87" t="s">
        <v>2669</v>
      </c>
      <c r="B1456" s="87" t="s">
        <v>2662</v>
      </c>
      <c r="C1456" s="87" t="s">
        <v>2296</v>
      </c>
      <c r="D1456" s="86" t="s">
        <v>933</v>
      </c>
      <c r="E1456" s="86" t="s">
        <v>5220</v>
      </c>
      <c r="F1456" s="86" t="s">
        <v>27</v>
      </c>
      <c r="G1456" s="86"/>
      <c r="H1456" s="239">
        <f t="shared" si="20"/>
        <v>100</v>
      </c>
      <c r="I1456" s="86" t="s">
        <v>6205</v>
      </c>
    </row>
    <row r="1457" spans="1:9" x14ac:dyDescent="0.3">
      <c r="A1457" s="87" t="s">
        <v>2670</v>
      </c>
      <c r="B1457" s="87" t="s">
        <v>2671</v>
      </c>
      <c r="C1457" s="87" t="s">
        <v>1636</v>
      </c>
      <c r="D1457" s="86" t="s">
        <v>933</v>
      </c>
      <c r="E1457" s="86" t="s">
        <v>5221</v>
      </c>
      <c r="F1457" s="86" t="s">
        <v>27</v>
      </c>
      <c r="G1457" s="86" t="s">
        <v>85</v>
      </c>
      <c r="H1457" s="239">
        <f t="shared" si="20"/>
        <v>100</v>
      </c>
      <c r="I1457" s="86" t="s">
        <v>6205</v>
      </c>
    </row>
    <row r="1458" spans="1:9" x14ac:dyDescent="0.3">
      <c r="A1458" s="87" t="s">
        <v>2672</v>
      </c>
      <c r="B1458" s="87" t="s">
        <v>2671</v>
      </c>
      <c r="C1458" s="87" t="s">
        <v>1639</v>
      </c>
      <c r="D1458" s="86" t="s">
        <v>933</v>
      </c>
      <c r="E1458" s="86" t="s">
        <v>5221</v>
      </c>
      <c r="F1458" s="86" t="s">
        <v>27</v>
      </c>
      <c r="G1458" s="86" t="s">
        <v>22</v>
      </c>
      <c r="H1458" s="239">
        <f t="shared" si="20"/>
        <v>100</v>
      </c>
      <c r="I1458" s="86" t="s">
        <v>6205</v>
      </c>
    </row>
    <row r="1459" spans="1:9" x14ac:dyDescent="0.3">
      <c r="A1459" s="87" t="s">
        <v>2673</v>
      </c>
      <c r="B1459" s="87" t="s">
        <v>2671</v>
      </c>
      <c r="C1459" s="87" t="s">
        <v>1641</v>
      </c>
      <c r="D1459" s="86" t="s">
        <v>933</v>
      </c>
      <c r="E1459" s="86" t="s">
        <v>5221</v>
      </c>
      <c r="F1459" s="86" t="s">
        <v>27</v>
      </c>
      <c r="G1459" s="86" t="s">
        <v>85</v>
      </c>
      <c r="H1459" s="239">
        <f t="shared" si="20"/>
        <v>100</v>
      </c>
      <c r="I1459" s="86" t="s">
        <v>6205</v>
      </c>
    </row>
    <row r="1460" spans="1:9" x14ac:dyDescent="0.3">
      <c r="A1460" s="87" t="s">
        <v>2674</v>
      </c>
      <c r="B1460" s="87" t="s">
        <v>2675</v>
      </c>
      <c r="C1460" s="87" t="s">
        <v>1301</v>
      </c>
      <c r="D1460" s="86" t="s">
        <v>933</v>
      </c>
      <c r="E1460" s="86" t="s">
        <v>5222</v>
      </c>
      <c r="F1460" s="86" t="s">
        <v>27</v>
      </c>
      <c r="G1460" s="86" t="s">
        <v>85</v>
      </c>
      <c r="H1460" s="239">
        <f t="shared" si="20"/>
        <v>100</v>
      </c>
      <c r="I1460" s="86" t="s">
        <v>6205</v>
      </c>
    </row>
    <row r="1461" spans="1:9" x14ac:dyDescent="0.3">
      <c r="A1461" s="87" t="s">
        <v>2676</v>
      </c>
      <c r="B1461" s="87" t="s">
        <v>2675</v>
      </c>
      <c r="C1461" s="87" t="s">
        <v>1303</v>
      </c>
      <c r="D1461" s="86" t="s">
        <v>933</v>
      </c>
      <c r="E1461" s="86" t="s">
        <v>5222</v>
      </c>
      <c r="F1461" s="86" t="s">
        <v>27</v>
      </c>
      <c r="G1461" s="86" t="s">
        <v>85</v>
      </c>
      <c r="H1461" s="239">
        <f t="shared" si="20"/>
        <v>100</v>
      </c>
      <c r="I1461" s="86" t="s">
        <v>6205</v>
      </c>
    </row>
    <row r="1462" spans="1:9" x14ac:dyDescent="0.3">
      <c r="A1462" s="87" t="s">
        <v>2677</v>
      </c>
      <c r="B1462" s="87" t="s">
        <v>2675</v>
      </c>
      <c r="C1462" s="87" t="s">
        <v>1305</v>
      </c>
      <c r="D1462" s="86" t="s">
        <v>933</v>
      </c>
      <c r="E1462" s="86" t="s">
        <v>5222</v>
      </c>
      <c r="F1462" s="86" t="s">
        <v>27</v>
      </c>
      <c r="G1462" s="86" t="s">
        <v>85</v>
      </c>
      <c r="H1462" s="239">
        <f t="shared" si="20"/>
        <v>100</v>
      </c>
      <c r="I1462" s="86" t="s">
        <v>6205</v>
      </c>
    </row>
    <row r="1463" spans="1:9" x14ac:dyDescent="0.3">
      <c r="A1463" s="87" t="s">
        <v>2678</v>
      </c>
      <c r="B1463" s="87" t="s">
        <v>2675</v>
      </c>
      <c r="C1463" s="87" t="s">
        <v>1307</v>
      </c>
      <c r="D1463" s="86" t="s">
        <v>933</v>
      </c>
      <c r="E1463" s="86" t="s">
        <v>5222</v>
      </c>
      <c r="F1463" s="86" t="s">
        <v>27</v>
      </c>
      <c r="G1463" s="86" t="s">
        <v>85</v>
      </c>
      <c r="H1463" s="239">
        <f t="shared" si="20"/>
        <v>100</v>
      </c>
      <c r="I1463" s="86" t="s">
        <v>6205</v>
      </c>
    </row>
    <row r="1464" spans="1:9" x14ac:dyDescent="0.3">
      <c r="A1464" s="87" t="s">
        <v>2679</v>
      </c>
      <c r="B1464" s="87" t="s">
        <v>2680</v>
      </c>
      <c r="C1464" s="87" t="s">
        <v>1919</v>
      </c>
      <c r="D1464" s="86" t="s">
        <v>933</v>
      </c>
      <c r="E1464" s="86" t="s">
        <v>5223</v>
      </c>
      <c r="F1464" s="86" t="s">
        <v>27</v>
      </c>
      <c r="G1464" s="86"/>
      <c r="H1464" s="239">
        <f t="shared" si="20"/>
        <v>100</v>
      </c>
      <c r="I1464" s="86" t="s">
        <v>6205</v>
      </c>
    </row>
    <row r="1465" spans="1:9" x14ac:dyDescent="0.3">
      <c r="A1465" s="87" t="s">
        <v>2681</v>
      </c>
      <c r="B1465" s="87" t="s">
        <v>2680</v>
      </c>
      <c r="C1465" s="87" t="s">
        <v>1279</v>
      </c>
      <c r="D1465" s="86" t="s">
        <v>933</v>
      </c>
      <c r="E1465" s="86" t="s">
        <v>5223</v>
      </c>
      <c r="F1465" s="86" t="s">
        <v>27</v>
      </c>
      <c r="G1465" s="86"/>
      <c r="H1465" s="239">
        <f t="shared" si="20"/>
        <v>100</v>
      </c>
      <c r="I1465" s="86" t="s">
        <v>6205</v>
      </c>
    </row>
    <row r="1466" spans="1:9" x14ac:dyDescent="0.3">
      <c r="A1466" s="87" t="s">
        <v>2682</v>
      </c>
      <c r="B1466" s="87" t="s">
        <v>2680</v>
      </c>
      <c r="C1466" s="87" t="s">
        <v>1293</v>
      </c>
      <c r="D1466" s="86" t="s">
        <v>933</v>
      </c>
      <c r="E1466" s="86" t="s">
        <v>5223</v>
      </c>
      <c r="F1466" s="86" t="s">
        <v>27</v>
      </c>
      <c r="G1466" s="86" t="s">
        <v>85</v>
      </c>
      <c r="H1466" s="239">
        <f t="shared" si="20"/>
        <v>100</v>
      </c>
      <c r="I1466" s="86" t="s">
        <v>6205</v>
      </c>
    </row>
    <row r="1467" spans="1:9" x14ac:dyDescent="0.3">
      <c r="A1467" s="87" t="s">
        <v>2683</v>
      </c>
      <c r="B1467" s="87" t="s">
        <v>2680</v>
      </c>
      <c r="C1467" s="87" t="s">
        <v>1295</v>
      </c>
      <c r="D1467" s="86" t="s">
        <v>933</v>
      </c>
      <c r="E1467" s="86" t="s">
        <v>5223</v>
      </c>
      <c r="F1467" s="86" t="s">
        <v>27</v>
      </c>
      <c r="G1467" s="86" t="s">
        <v>85</v>
      </c>
      <c r="H1467" s="239">
        <f t="shared" si="20"/>
        <v>100</v>
      </c>
      <c r="I1467" s="86" t="s">
        <v>6205</v>
      </c>
    </row>
    <row r="1468" spans="1:9" x14ac:dyDescent="0.3">
      <c r="A1468" s="87" t="s">
        <v>2684</v>
      </c>
      <c r="B1468" s="87" t="s">
        <v>2680</v>
      </c>
      <c r="C1468" s="87" t="s">
        <v>1567</v>
      </c>
      <c r="D1468" s="86" t="s">
        <v>933</v>
      </c>
      <c r="E1468" s="86" t="s">
        <v>5223</v>
      </c>
      <c r="F1468" s="86" t="s">
        <v>27</v>
      </c>
      <c r="G1468" s="86" t="s">
        <v>85</v>
      </c>
      <c r="H1468" s="239">
        <f t="shared" si="20"/>
        <v>100</v>
      </c>
      <c r="I1468" s="86" t="s">
        <v>6205</v>
      </c>
    </row>
    <row r="1469" spans="1:9" x14ac:dyDescent="0.3">
      <c r="A1469" s="87" t="s">
        <v>2685</v>
      </c>
      <c r="B1469" s="87" t="s">
        <v>2680</v>
      </c>
      <c r="C1469" s="87" t="s">
        <v>1312</v>
      </c>
      <c r="D1469" s="86" t="s">
        <v>933</v>
      </c>
      <c r="E1469" s="86" t="s">
        <v>5223</v>
      </c>
      <c r="F1469" s="86" t="s">
        <v>27</v>
      </c>
      <c r="G1469" s="86" t="s">
        <v>85</v>
      </c>
      <c r="H1469" s="239">
        <f t="shared" si="20"/>
        <v>100</v>
      </c>
      <c r="I1469" s="86" t="s">
        <v>6205</v>
      </c>
    </row>
    <row r="1470" spans="1:9" x14ac:dyDescent="0.3">
      <c r="A1470" s="87" t="s">
        <v>2686</v>
      </c>
      <c r="B1470" s="87" t="s">
        <v>2680</v>
      </c>
      <c r="C1470" s="87" t="s">
        <v>1589</v>
      </c>
      <c r="D1470" s="86" t="s">
        <v>933</v>
      </c>
      <c r="E1470" s="86" t="s">
        <v>5223</v>
      </c>
      <c r="F1470" s="86" t="s">
        <v>27</v>
      </c>
      <c r="G1470" s="86"/>
      <c r="H1470" s="239">
        <f t="shared" si="20"/>
        <v>100</v>
      </c>
      <c r="I1470" s="86" t="s">
        <v>6205</v>
      </c>
    </row>
    <row r="1471" spans="1:9" x14ac:dyDescent="0.3">
      <c r="A1471" s="87" t="s">
        <v>2687</v>
      </c>
      <c r="B1471" s="87" t="s">
        <v>2688</v>
      </c>
      <c r="C1471" s="87" t="s">
        <v>1371</v>
      </c>
      <c r="D1471" s="86" t="s">
        <v>935</v>
      </c>
      <c r="E1471" s="86" t="s">
        <v>935</v>
      </c>
      <c r="F1471" s="86" t="s">
        <v>27</v>
      </c>
      <c r="G1471" s="86" t="s">
        <v>85</v>
      </c>
      <c r="H1471" s="239">
        <f t="shared" si="20"/>
        <v>100</v>
      </c>
      <c r="I1471" s="86" t="s">
        <v>6205</v>
      </c>
    </row>
    <row r="1472" spans="1:9" x14ac:dyDescent="0.3">
      <c r="A1472" s="87" t="s">
        <v>2689</v>
      </c>
      <c r="B1472" s="87" t="s">
        <v>2690</v>
      </c>
      <c r="C1472" s="87" t="s">
        <v>1374</v>
      </c>
      <c r="D1472" s="86" t="s">
        <v>935</v>
      </c>
      <c r="E1472" s="86" t="s">
        <v>5224</v>
      </c>
      <c r="F1472" s="86" t="s">
        <v>27</v>
      </c>
      <c r="G1472" s="86" t="s">
        <v>22</v>
      </c>
      <c r="H1472" s="239">
        <f t="shared" ref="H1472:H1535" si="21">IF($A1472="","",IF($F1472=INDEX(Cat_ZAP,1),INDEX(Pts_ZAP,1),IF($G1472="","",_xlfn.XLOOKUP($G1472,Cat_Marg,Pts_Marg,""))))</f>
        <v>100</v>
      </c>
      <c r="I1472" s="86" t="s">
        <v>6205</v>
      </c>
    </row>
    <row r="1473" spans="1:9" x14ac:dyDescent="0.3">
      <c r="A1473" s="87" t="s">
        <v>2691</v>
      </c>
      <c r="B1473" s="87" t="s">
        <v>2690</v>
      </c>
      <c r="C1473" s="87" t="s">
        <v>2019</v>
      </c>
      <c r="D1473" s="86" t="s">
        <v>935</v>
      </c>
      <c r="E1473" s="86" t="s">
        <v>5224</v>
      </c>
      <c r="F1473" s="86" t="s">
        <v>27</v>
      </c>
      <c r="G1473" s="86" t="s">
        <v>85</v>
      </c>
      <c r="H1473" s="239">
        <f t="shared" si="21"/>
        <v>100</v>
      </c>
      <c r="I1473" s="86" t="s">
        <v>6205</v>
      </c>
    </row>
    <row r="1474" spans="1:9" x14ac:dyDescent="0.3">
      <c r="A1474" s="87" t="s">
        <v>2692</v>
      </c>
      <c r="B1474" s="87" t="s">
        <v>2693</v>
      </c>
      <c r="C1474" s="87" t="s">
        <v>2043</v>
      </c>
      <c r="D1474" s="86" t="s">
        <v>937</v>
      </c>
      <c r="E1474" s="86" t="s">
        <v>937</v>
      </c>
      <c r="F1474" s="86" t="s">
        <v>27</v>
      </c>
      <c r="G1474" s="86" t="s">
        <v>22</v>
      </c>
      <c r="H1474" s="239">
        <f t="shared" si="21"/>
        <v>100</v>
      </c>
      <c r="I1474" s="86" t="s">
        <v>6205</v>
      </c>
    </row>
    <row r="1475" spans="1:9" x14ac:dyDescent="0.3">
      <c r="A1475" s="87" t="s">
        <v>2694</v>
      </c>
      <c r="B1475" s="87" t="s">
        <v>2693</v>
      </c>
      <c r="C1475" s="87" t="s">
        <v>1738</v>
      </c>
      <c r="D1475" s="86" t="s">
        <v>937</v>
      </c>
      <c r="E1475" s="86" t="s">
        <v>937</v>
      </c>
      <c r="F1475" s="86" t="s">
        <v>27</v>
      </c>
      <c r="G1475" s="86" t="s">
        <v>22</v>
      </c>
      <c r="H1475" s="239">
        <f t="shared" si="21"/>
        <v>100</v>
      </c>
      <c r="I1475" s="86" t="s">
        <v>6205</v>
      </c>
    </row>
    <row r="1476" spans="1:9" x14ac:dyDescent="0.3">
      <c r="A1476" s="87" t="s">
        <v>2695</v>
      </c>
      <c r="B1476" s="87" t="s">
        <v>2693</v>
      </c>
      <c r="C1476" s="87" t="s">
        <v>1740</v>
      </c>
      <c r="D1476" s="86" t="s">
        <v>937</v>
      </c>
      <c r="E1476" s="86" t="s">
        <v>937</v>
      </c>
      <c r="F1476" s="86" t="s">
        <v>27</v>
      </c>
      <c r="G1476" s="86" t="s">
        <v>20</v>
      </c>
      <c r="H1476" s="239">
        <f t="shared" si="21"/>
        <v>100</v>
      </c>
      <c r="I1476" s="86" t="s">
        <v>6205</v>
      </c>
    </row>
    <row r="1477" spans="1:9" x14ac:dyDescent="0.3">
      <c r="A1477" s="87" t="s">
        <v>2696</v>
      </c>
      <c r="B1477" s="87" t="s">
        <v>2693</v>
      </c>
      <c r="C1477" s="87" t="s">
        <v>1742</v>
      </c>
      <c r="D1477" s="86" t="s">
        <v>937</v>
      </c>
      <c r="E1477" s="86" t="s">
        <v>937</v>
      </c>
      <c r="F1477" s="86" t="s">
        <v>27</v>
      </c>
      <c r="G1477" s="86" t="s">
        <v>22</v>
      </c>
      <c r="H1477" s="239">
        <f t="shared" si="21"/>
        <v>100</v>
      </c>
      <c r="I1477" s="86" t="s">
        <v>6205</v>
      </c>
    </row>
    <row r="1478" spans="1:9" x14ac:dyDescent="0.3">
      <c r="A1478" s="87" t="s">
        <v>2697</v>
      </c>
      <c r="B1478" s="87" t="s">
        <v>2693</v>
      </c>
      <c r="C1478" s="87" t="s">
        <v>1708</v>
      </c>
      <c r="D1478" s="86" t="s">
        <v>937</v>
      </c>
      <c r="E1478" s="86" t="s">
        <v>937</v>
      </c>
      <c r="F1478" s="86" t="s">
        <v>27</v>
      </c>
      <c r="G1478" s="86"/>
      <c r="H1478" s="239">
        <f t="shared" si="21"/>
        <v>100</v>
      </c>
      <c r="I1478" s="86" t="s">
        <v>6205</v>
      </c>
    </row>
    <row r="1479" spans="1:9" x14ac:dyDescent="0.3">
      <c r="A1479" s="87" t="s">
        <v>2698</v>
      </c>
      <c r="B1479" s="87" t="s">
        <v>2699</v>
      </c>
      <c r="C1479" s="87" t="s">
        <v>1399</v>
      </c>
      <c r="D1479" s="86" t="s">
        <v>939</v>
      </c>
      <c r="E1479" s="86" t="s">
        <v>939</v>
      </c>
      <c r="F1479" s="86" t="s">
        <v>27</v>
      </c>
      <c r="G1479" s="86" t="s">
        <v>20</v>
      </c>
      <c r="H1479" s="239">
        <f t="shared" si="21"/>
        <v>100</v>
      </c>
      <c r="I1479" s="86" t="s">
        <v>6205</v>
      </c>
    </row>
    <row r="1480" spans="1:9" x14ac:dyDescent="0.3">
      <c r="A1480" s="87" t="s">
        <v>2700</v>
      </c>
      <c r="B1480" s="87" t="s">
        <v>2699</v>
      </c>
      <c r="C1480" s="87" t="s">
        <v>1723</v>
      </c>
      <c r="D1480" s="86" t="s">
        <v>939</v>
      </c>
      <c r="E1480" s="86" t="s">
        <v>939</v>
      </c>
      <c r="F1480" s="86" t="s">
        <v>27</v>
      </c>
      <c r="G1480" s="86" t="s">
        <v>22</v>
      </c>
      <c r="H1480" s="239">
        <f t="shared" si="21"/>
        <v>100</v>
      </c>
      <c r="I1480" s="86" t="s">
        <v>6205</v>
      </c>
    </row>
    <row r="1481" spans="1:9" x14ac:dyDescent="0.3">
      <c r="A1481" s="87" t="s">
        <v>2701</v>
      </c>
      <c r="B1481" s="87" t="s">
        <v>1161</v>
      </c>
      <c r="C1481" s="87" t="s">
        <v>2124</v>
      </c>
      <c r="D1481" s="86" t="s">
        <v>146</v>
      </c>
      <c r="E1481" s="86" t="s">
        <v>147</v>
      </c>
      <c r="F1481" s="86" t="s">
        <v>27</v>
      </c>
      <c r="G1481" s="86" t="s">
        <v>18</v>
      </c>
      <c r="H1481" s="239">
        <f t="shared" si="21"/>
        <v>100</v>
      </c>
      <c r="I1481" s="86" t="s">
        <v>6205</v>
      </c>
    </row>
    <row r="1482" spans="1:9" x14ac:dyDescent="0.3">
      <c r="A1482" s="87" t="s">
        <v>2702</v>
      </c>
      <c r="B1482" s="87" t="s">
        <v>1161</v>
      </c>
      <c r="C1482" s="87" t="s">
        <v>2126</v>
      </c>
      <c r="D1482" s="86" t="s">
        <v>146</v>
      </c>
      <c r="E1482" s="86" t="s">
        <v>147</v>
      </c>
      <c r="F1482" s="86" t="s">
        <v>27</v>
      </c>
      <c r="G1482" s="86" t="s">
        <v>18</v>
      </c>
      <c r="H1482" s="239">
        <f t="shared" si="21"/>
        <v>100</v>
      </c>
      <c r="I1482" s="86" t="s">
        <v>6205</v>
      </c>
    </row>
    <row r="1483" spans="1:9" x14ac:dyDescent="0.3">
      <c r="A1483" s="87" t="s">
        <v>2703</v>
      </c>
      <c r="B1483" s="87" t="s">
        <v>1161</v>
      </c>
      <c r="C1483" s="87" t="s">
        <v>2704</v>
      </c>
      <c r="D1483" s="86" t="s">
        <v>146</v>
      </c>
      <c r="E1483" s="86" t="s">
        <v>147</v>
      </c>
      <c r="F1483" s="86" t="s">
        <v>27</v>
      </c>
      <c r="G1483" s="86" t="s">
        <v>18</v>
      </c>
      <c r="H1483" s="239">
        <f t="shared" si="21"/>
        <v>100</v>
      </c>
      <c r="I1483" s="86" t="s">
        <v>6205</v>
      </c>
    </row>
    <row r="1484" spans="1:9" x14ac:dyDescent="0.3">
      <c r="A1484" s="87" t="s">
        <v>2705</v>
      </c>
      <c r="B1484" s="87" t="s">
        <v>1161</v>
      </c>
      <c r="C1484" s="87" t="s">
        <v>2706</v>
      </c>
      <c r="D1484" s="86" t="s">
        <v>146</v>
      </c>
      <c r="E1484" s="86" t="s">
        <v>147</v>
      </c>
      <c r="F1484" s="86" t="s">
        <v>27</v>
      </c>
      <c r="G1484" s="86" t="s">
        <v>18</v>
      </c>
      <c r="H1484" s="239">
        <f t="shared" si="21"/>
        <v>100</v>
      </c>
      <c r="I1484" s="86" t="s">
        <v>6205</v>
      </c>
    </row>
    <row r="1485" spans="1:9" x14ac:dyDescent="0.3">
      <c r="A1485" s="87" t="s">
        <v>4930</v>
      </c>
      <c r="B1485" s="87" t="s">
        <v>1161</v>
      </c>
      <c r="C1485" s="87" t="s">
        <v>3799</v>
      </c>
      <c r="D1485" s="86" t="s">
        <v>146</v>
      </c>
      <c r="E1485" s="86" t="s">
        <v>147</v>
      </c>
      <c r="F1485" s="86" t="s">
        <v>29</v>
      </c>
      <c r="G1485" s="86" t="s">
        <v>18</v>
      </c>
      <c r="H1485" s="239">
        <f t="shared" si="21"/>
        <v>0</v>
      </c>
      <c r="I1485" s="86" t="s">
        <v>6205</v>
      </c>
    </row>
    <row r="1486" spans="1:9" x14ac:dyDescent="0.3">
      <c r="A1486" s="87" t="s">
        <v>4931</v>
      </c>
      <c r="B1486" s="87" t="s">
        <v>1161</v>
      </c>
      <c r="C1486" s="87" t="s">
        <v>3782</v>
      </c>
      <c r="D1486" s="86" t="s">
        <v>146</v>
      </c>
      <c r="E1486" s="86" t="s">
        <v>147</v>
      </c>
      <c r="F1486" s="86" t="s">
        <v>29</v>
      </c>
      <c r="G1486" s="86" t="s">
        <v>18</v>
      </c>
      <c r="H1486" s="239">
        <f t="shared" si="21"/>
        <v>0</v>
      </c>
      <c r="I1486" s="86" t="s">
        <v>6205</v>
      </c>
    </row>
    <row r="1487" spans="1:9" x14ac:dyDescent="0.3">
      <c r="A1487" s="87" t="s">
        <v>2707</v>
      </c>
      <c r="B1487" s="87" t="s">
        <v>1161</v>
      </c>
      <c r="C1487" s="87" t="s">
        <v>2708</v>
      </c>
      <c r="D1487" s="86" t="s">
        <v>146</v>
      </c>
      <c r="E1487" s="86" t="s">
        <v>147</v>
      </c>
      <c r="F1487" s="86" t="s">
        <v>27</v>
      </c>
      <c r="G1487" s="86" t="s">
        <v>18</v>
      </c>
      <c r="H1487" s="239">
        <f t="shared" si="21"/>
        <v>100</v>
      </c>
      <c r="I1487" s="86" t="s">
        <v>6205</v>
      </c>
    </row>
    <row r="1488" spans="1:9" x14ac:dyDescent="0.3">
      <c r="A1488" s="87" t="s">
        <v>2709</v>
      </c>
      <c r="B1488" s="87" t="s">
        <v>1161</v>
      </c>
      <c r="C1488" s="87" t="s">
        <v>2710</v>
      </c>
      <c r="D1488" s="86" t="s">
        <v>146</v>
      </c>
      <c r="E1488" s="86" t="s">
        <v>147</v>
      </c>
      <c r="F1488" s="86" t="s">
        <v>27</v>
      </c>
      <c r="G1488" s="86" t="s">
        <v>18</v>
      </c>
      <c r="H1488" s="239">
        <f t="shared" si="21"/>
        <v>100</v>
      </c>
      <c r="I1488" s="86" t="s">
        <v>6205</v>
      </c>
    </row>
    <row r="1489" spans="1:9" x14ac:dyDescent="0.3">
      <c r="A1489" s="87" t="s">
        <v>2711</v>
      </c>
      <c r="B1489" s="87" t="s">
        <v>1161</v>
      </c>
      <c r="C1489" s="87" t="s">
        <v>2712</v>
      </c>
      <c r="D1489" s="86" t="s">
        <v>146</v>
      </c>
      <c r="E1489" s="86" t="s">
        <v>147</v>
      </c>
      <c r="F1489" s="86" t="s">
        <v>27</v>
      </c>
      <c r="G1489" s="86" t="s">
        <v>20</v>
      </c>
      <c r="H1489" s="239">
        <f t="shared" si="21"/>
        <v>100</v>
      </c>
      <c r="I1489" s="86" t="s">
        <v>6205</v>
      </c>
    </row>
    <row r="1490" spans="1:9" x14ac:dyDescent="0.3">
      <c r="A1490" s="87" t="s">
        <v>2713</v>
      </c>
      <c r="B1490" s="87" t="s">
        <v>1161</v>
      </c>
      <c r="C1490" s="87" t="s">
        <v>2714</v>
      </c>
      <c r="D1490" s="86" t="s">
        <v>146</v>
      </c>
      <c r="E1490" s="86" t="s">
        <v>147</v>
      </c>
      <c r="F1490" s="86" t="s">
        <v>27</v>
      </c>
      <c r="G1490" s="86" t="s">
        <v>20</v>
      </c>
      <c r="H1490" s="239">
        <f t="shared" si="21"/>
        <v>100</v>
      </c>
      <c r="I1490" s="86" t="s">
        <v>6205</v>
      </c>
    </row>
    <row r="1491" spans="1:9" x14ac:dyDescent="0.3">
      <c r="A1491" s="87" t="s">
        <v>2715</v>
      </c>
      <c r="B1491" s="87" t="s">
        <v>1161</v>
      </c>
      <c r="C1491" s="87" t="s">
        <v>2716</v>
      </c>
      <c r="D1491" s="86" t="s">
        <v>146</v>
      </c>
      <c r="E1491" s="86" t="s">
        <v>147</v>
      </c>
      <c r="F1491" s="86" t="s">
        <v>27</v>
      </c>
      <c r="G1491" s="86" t="s">
        <v>18</v>
      </c>
      <c r="H1491" s="239">
        <f t="shared" si="21"/>
        <v>100</v>
      </c>
      <c r="I1491" s="86" t="s">
        <v>6205</v>
      </c>
    </row>
    <row r="1492" spans="1:9" x14ac:dyDescent="0.3">
      <c r="A1492" s="87" t="s">
        <v>2717</v>
      </c>
      <c r="B1492" s="87" t="s">
        <v>1161</v>
      </c>
      <c r="C1492" s="87" t="s">
        <v>2718</v>
      </c>
      <c r="D1492" s="86" t="s">
        <v>146</v>
      </c>
      <c r="E1492" s="86" t="s">
        <v>147</v>
      </c>
      <c r="F1492" s="86" t="s">
        <v>27</v>
      </c>
      <c r="G1492" s="86" t="s">
        <v>18</v>
      </c>
      <c r="H1492" s="239">
        <f t="shared" si="21"/>
        <v>100</v>
      </c>
      <c r="I1492" s="86" t="s">
        <v>6205</v>
      </c>
    </row>
    <row r="1493" spans="1:9" x14ac:dyDescent="0.3">
      <c r="A1493" s="87" t="s">
        <v>2719</v>
      </c>
      <c r="B1493" s="87" t="s">
        <v>1161</v>
      </c>
      <c r="C1493" s="87" t="s">
        <v>2720</v>
      </c>
      <c r="D1493" s="86" t="s">
        <v>146</v>
      </c>
      <c r="E1493" s="86" t="s">
        <v>147</v>
      </c>
      <c r="F1493" s="86" t="s">
        <v>27</v>
      </c>
      <c r="G1493" s="86" t="s">
        <v>18</v>
      </c>
      <c r="H1493" s="239">
        <f t="shared" si="21"/>
        <v>100</v>
      </c>
      <c r="I1493" s="86" t="s">
        <v>6205</v>
      </c>
    </row>
    <row r="1494" spans="1:9" x14ac:dyDescent="0.3">
      <c r="A1494" s="87" t="s">
        <v>2721</v>
      </c>
      <c r="B1494" s="87" t="s">
        <v>1161</v>
      </c>
      <c r="C1494" s="87" t="s">
        <v>2722</v>
      </c>
      <c r="D1494" s="86" t="s">
        <v>146</v>
      </c>
      <c r="E1494" s="86" t="s">
        <v>147</v>
      </c>
      <c r="F1494" s="86" t="s">
        <v>27</v>
      </c>
      <c r="G1494" s="86" t="s">
        <v>18</v>
      </c>
      <c r="H1494" s="239">
        <f t="shared" si="21"/>
        <v>100</v>
      </c>
      <c r="I1494" s="86" t="s">
        <v>6205</v>
      </c>
    </row>
    <row r="1495" spans="1:9" x14ac:dyDescent="0.3">
      <c r="A1495" s="87" t="s">
        <v>2723</v>
      </c>
      <c r="B1495" s="87" t="s">
        <v>1161</v>
      </c>
      <c r="C1495" s="87" t="s">
        <v>2724</v>
      </c>
      <c r="D1495" s="86" t="s">
        <v>146</v>
      </c>
      <c r="E1495" s="86" t="s">
        <v>147</v>
      </c>
      <c r="F1495" s="86" t="s">
        <v>27</v>
      </c>
      <c r="G1495" s="86" t="s">
        <v>18</v>
      </c>
      <c r="H1495" s="239">
        <f t="shared" si="21"/>
        <v>100</v>
      </c>
      <c r="I1495" s="86" t="s">
        <v>6205</v>
      </c>
    </row>
    <row r="1496" spans="1:9" x14ac:dyDescent="0.3">
      <c r="A1496" s="87" t="s">
        <v>2725</v>
      </c>
      <c r="B1496" s="87" t="s">
        <v>1161</v>
      </c>
      <c r="C1496" s="87" t="s">
        <v>2726</v>
      </c>
      <c r="D1496" s="86" t="s">
        <v>146</v>
      </c>
      <c r="E1496" s="86" t="s">
        <v>147</v>
      </c>
      <c r="F1496" s="86" t="s">
        <v>27</v>
      </c>
      <c r="G1496" s="86" t="s">
        <v>18</v>
      </c>
      <c r="H1496" s="239">
        <f t="shared" si="21"/>
        <v>100</v>
      </c>
      <c r="I1496" s="86" t="s">
        <v>6205</v>
      </c>
    </row>
    <row r="1497" spans="1:9" x14ac:dyDescent="0.3">
      <c r="A1497" s="87" t="s">
        <v>2727</v>
      </c>
      <c r="B1497" s="87" t="s">
        <v>1161</v>
      </c>
      <c r="C1497" s="87" t="s">
        <v>2728</v>
      </c>
      <c r="D1497" s="86" t="s">
        <v>146</v>
      </c>
      <c r="E1497" s="86" t="s">
        <v>147</v>
      </c>
      <c r="F1497" s="86" t="s">
        <v>27</v>
      </c>
      <c r="G1497" s="86" t="s">
        <v>18</v>
      </c>
      <c r="H1497" s="239">
        <f t="shared" si="21"/>
        <v>100</v>
      </c>
      <c r="I1497" s="86" t="s">
        <v>6205</v>
      </c>
    </row>
    <row r="1498" spans="1:9" x14ac:dyDescent="0.3">
      <c r="A1498" s="87" t="s">
        <v>2729</v>
      </c>
      <c r="B1498" s="87" t="s">
        <v>1161</v>
      </c>
      <c r="C1498" s="87" t="s">
        <v>2730</v>
      </c>
      <c r="D1498" s="86" t="s">
        <v>146</v>
      </c>
      <c r="E1498" s="86" t="s">
        <v>147</v>
      </c>
      <c r="F1498" s="86" t="s">
        <v>27</v>
      </c>
      <c r="G1498" s="86" t="s">
        <v>20</v>
      </c>
      <c r="H1498" s="239">
        <f t="shared" si="21"/>
        <v>100</v>
      </c>
      <c r="I1498" s="86" t="s">
        <v>6205</v>
      </c>
    </row>
    <row r="1499" spans="1:9" x14ac:dyDescent="0.3">
      <c r="A1499" s="87" t="s">
        <v>2731</v>
      </c>
      <c r="B1499" s="87" t="s">
        <v>1161</v>
      </c>
      <c r="C1499" s="87" t="s">
        <v>2732</v>
      </c>
      <c r="D1499" s="86" t="s">
        <v>146</v>
      </c>
      <c r="E1499" s="86" t="s">
        <v>147</v>
      </c>
      <c r="F1499" s="86" t="s">
        <v>27</v>
      </c>
      <c r="G1499" s="86" t="s">
        <v>84</v>
      </c>
      <c r="H1499" s="239">
        <f t="shared" si="21"/>
        <v>100</v>
      </c>
      <c r="I1499" s="86" t="s">
        <v>6205</v>
      </c>
    </row>
    <row r="1500" spans="1:9" x14ac:dyDescent="0.3">
      <c r="A1500" s="87" t="s">
        <v>2733</v>
      </c>
      <c r="B1500" s="87" t="s">
        <v>1161</v>
      </c>
      <c r="C1500" s="87" t="s">
        <v>2734</v>
      </c>
      <c r="D1500" s="86" t="s">
        <v>146</v>
      </c>
      <c r="E1500" s="86" t="s">
        <v>147</v>
      </c>
      <c r="F1500" s="86" t="s">
        <v>27</v>
      </c>
      <c r="G1500" s="86" t="s">
        <v>18</v>
      </c>
      <c r="H1500" s="239">
        <f t="shared" si="21"/>
        <v>100</v>
      </c>
      <c r="I1500" s="86" t="s">
        <v>6205</v>
      </c>
    </row>
    <row r="1501" spans="1:9" x14ac:dyDescent="0.3">
      <c r="A1501" s="87" t="s">
        <v>4932</v>
      </c>
      <c r="B1501" s="87" t="s">
        <v>1161</v>
      </c>
      <c r="C1501" s="87" t="s">
        <v>4056</v>
      </c>
      <c r="D1501" s="86" t="s">
        <v>146</v>
      </c>
      <c r="E1501" s="86" t="s">
        <v>147</v>
      </c>
      <c r="F1501" s="86" t="s">
        <v>29</v>
      </c>
      <c r="G1501" s="86" t="s">
        <v>18</v>
      </c>
      <c r="H1501" s="239">
        <f t="shared" si="21"/>
        <v>0</v>
      </c>
      <c r="I1501" s="86" t="s">
        <v>6205</v>
      </c>
    </row>
    <row r="1502" spans="1:9" x14ac:dyDescent="0.3">
      <c r="A1502" s="87" t="s">
        <v>4933</v>
      </c>
      <c r="B1502" s="87" t="s">
        <v>1161</v>
      </c>
      <c r="C1502" s="87" t="s">
        <v>4058</v>
      </c>
      <c r="D1502" s="86" t="s">
        <v>146</v>
      </c>
      <c r="E1502" s="86" t="s">
        <v>147</v>
      </c>
      <c r="F1502" s="86" t="s">
        <v>29</v>
      </c>
      <c r="G1502" s="86" t="s">
        <v>18</v>
      </c>
      <c r="H1502" s="239">
        <f t="shared" si="21"/>
        <v>0</v>
      </c>
      <c r="I1502" s="86" t="s">
        <v>6205</v>
      </c>
    </row>
    <row r="1503" spans="1:9" x14ac:dyDescent="0.3">
      <c r="A1503" s="87" t="s">
        <v>4934</v>
      </c>
      <c r="B1503" s="87" t="s">
        <v>1161</v>
      </c>
      <c r="C1503" s="87" t="s">
        <v>4935</v>
      </c>
      <c r="D1503" s="86" t="s">
        <v>146</v>
      </c>
      <c r="E1503" s="86" t="s">
        <v>147</v>
      </c>
      <c r="F1503" s="86" t="s">
        <v>29</v>
      </c>
      <c r="G1503" s="86" t="s">
        <v>18</v>
      </c>
      <c r="H1503" s="239">
        <f t="shared" si="21"/>
        <v>0</v>
      </c>
      <c r="I1503" s="86" t="s">
        <v>6205</v>
      </c>
    </row>
    <row r="1504" spans="1:9" x14ac:dyDescent="0.3">
      <c r="A1504" s="87" t="s">
        <v>4936</v>
      </c>
      <c r="B1504" s="87" t="s">
        <v>1161</v>
      </c>
      <c r="C1504" s="87" t="s">
        <v>4062</v>
      </c>
      <c r="D1504" s="86" t="s">
        <v>146</v>
      </c>
      <c r="E1504" s="86" t="s">
        <v>147</v>
      </c>
      <c r="F1504" s="86" t="s">
        <v>29</v>
      </c>
      <c r="G1504" s="86" t="s">
        <v>18</v>
      </c>
      <c r="H1504" s="239">
        <f t="shared" si="21"/>
        <v>0</v>
      </c>
      <c r="I1504" s="86" t="s">
        <v>6205</v>
      </c>
    </row>
    <row r="1505" spans="1:9" x14ac:dyDescent="0.3">
      <c r="A1505" s="87" t="s">
        <v>2735</v>
      </c>
      <c r="B1505" s="87" t="s">
        <v>1161</v>
      </c>
      <c r="C1505" s="87" t="s">
        <v>2736</v>
      </c>
      <c r="D1505" s="86" t="s">
        <v>146</v>
      </c>
      <c r="E1505" s="86" t="s">
        <v>147</v>
      </c>
      <c r="F1505" s="86" t="s">
        <v>27</v>
      </c>
      <c r="G1505" s="86" t="s">
        <v>84</v>
      </c>
      <c r="H1505" s="239">
        <f t="shared" si="21"/>
        <v>100</v>
      </c>
      <c r="I1505" s="86" t="s">
        <v>6205</v>
      </c>
    </row>
    <row r="1506" spans="1:9" x14ac:dyDescent="0.3">
      <c r="A1506" s="87" t="s">
        <v>4937</v>
      </c>
      <c r="B1506" s="87" t="s">
        <v>1161</v>
      </c>
      <c r="C1506" s="87" t="s">
        <v>4064</v>
      </c>
      <c r="D1506" s="86" t="s">
        <v>146</v>
      </c>
      <c r="E1506" s="86" t="s">
        <v>147</v>
      </c>
      <c r="F1506" s="86" t="s">
        <v>29</v>
      </c>
      <c r="G1506" s="86" t="s">
        <v>84</v>
      </c>
      <c r="H1506" s="239">
        <f t="shared" si="21"/>
        <v>0</v>
      </c>
      <c r="I1506" s="86" t="s">
        <v>6205</v>
      </c>
    </row>
    <row r="1507" spans="1:9" x14ac:dyDescent="0.3">
      <c r="A1507" s="87" t="s">
        <v>4938</v>
      </c>
      <c r="B1507" s="87" t="s">
        <v>1161</v>
      </c>
      <c r="C1507" s="87" t="s">
        <v>4066</v>
      </c>
      <c r="D1507" s="86" t="s">
        <v>146</v>
      </c>
      <c r="E1507" s="86" t="s">
        <v>147</v>
      </c>
      <c r="F1507" s="86" t="s">
        <v>29</v>
      </c>
      <c r="G1507" s="86" t="s">
        <v>18</v>
      </c>
      <c r="H1507" s="239">
        <f t="shared" si="21"/>
        <v>0</v>
      </c>
      <c r="I1507" s="86" t="s">
        <v>6205</v>
      </c>
    </row>
    <row r="1508" spans="1:9" x14ac:dyDescent="0.3">
      <c r="A1508" s="87" t="s">
        <v>2737</v>
      </c>
      <c r="B1508" s="87" t="s">
        <v>1161</v>
      </c>
      <c r="C1508" s="87" t="s">
        <v>2738</v>
      </c>
      <c r="D1508" s="86" t="s">
        <v>146</v>
      </c>
      <c r="E1508" s="86" t="s">
        <v>147</v>
      </c>
      <c r="F1508" s="86" t="s">
        <v>27</v>
      </c>
      <c r="G1508" s="86" t="s">
        <v>18</v>
      </c>
      <c r="H1508" s="239">
        <f t="shared" si="21"/>
        <v>100</v>
      </c>
      <c r="I1508" s="86" t="s">
        <v>6205</v>
      </c>
    </row>
    <row r="1509" spans="1:9" x14ac:dyDescent="0.3">
      <c r="A1509" s="87" t="s">
        <v>2739</v>
      </c>
      <c r="B1509" s="87" t="s">
        <v>1161</v>
      </c>
      <c r="C1509" s="87" t="s">
        <v>2740</v>
      </c>
      <c r="D1509" s="86" t="s">
        <v>146</v>
      </c>
      <c r="E1509" s="86" t="s">
        <v>147</v>
      </c>
      <c r="F1509" s="86" t="s">
        <v>27</v>
      </c>
      <c r="G1509" s="86" t="s">
        <v>18</v>
      </c>
      <c r="H1509" s="239">
        <f t="shared" si="21"/>
        <v>100</v>
      </c>
      <c r="I1509" s="86" t="s">
        <v>6205</v>
      </c>
    </row>
    <row r="1510" spans="1:9" x14ac:dyDescent="0.3">
      <c r="A1510" s="87" t="s">
        <v>2741</v>
      </c>
      <c r="B1510" s="87" t="s">
        <v>1161</v>
      </c>
      <c r="C1510" s="87" t="s">
        <v>2742</v>
      </c>
      <c r="D1510" s="86" t="s">
        <v>146</v>
      </c>
      <c r="E1510" s="86" t="s">
        <v>147</v>
      </c>
      <c r="F1510" s="86" t="s">
        <v>27</v>
      </c>
      <c r="G1510" s="86" t="s">
        <v>18</v>
      </c>
      <c r="H1510" s="239">
        <f t="shared" si="21"/>
        <v>100</v>
      </c>
      <c r="I1510" s="86" t="s">
        <v>6205</v>
      </c>
    </row>
    <row r="1511" spans="1:9" x14ac:dyDescent="0.3">
      <c r="A1511" s="87" t="s">
        <v>2743</v>
      </c>
      <c r="B1511" s="87" t="s">
        <v>1161</v>
      </c>
      <c r="C1511" s="87" t="s">
        <v>2744</v>
      </c>
      <c r="D1511" s="86" t="s">
        <v>146</v>
      </c>
      <c r="E1511" s="86" t="s">
        <v>147</v>
      </c>
      <c r="F1511" s="86" t="s">
        <v>27</v>
      </c>
      <c r="G1511" s="86" t="s">
        <v>84</v>
      </c>
      <c r="H1511" s="239">
        <f t="shared" si="21"/>
        <v>100</v>
      </c>
      <c r="I1511" s="86" t="s">
        <v>6205</v>
      </c>
    </row>
    <row r="1512" spans="1:9" x14ac:dyDescent="0.3">
      <c r="A1512" s="87" t="s">
        <v>2745</v>
      </c>
      <c r="B1512" s="87" t="s">
        <v>1161</v>
      </c>
      <c r="C1512" s="87" t="s">
        <v>2746</v>
      </c>
      <c r="D1512" s="86" t="s">
        <v>146</v>
      </c>
      <c r="E1512" s="86" t="s">
        <v>147</v>
      </c>
      <c r="F1512" s="86" t="s">
        <v>27</v>
      </c>
      <c r="G1512" s="86" t="s">
        <v>84</v>
      </c>
      <c r="H1512" s="239">
        <f t="shared" si="21"/>
        <v>100</v>
      </c>
      <c r="I1512" s="86" t="s">
        <v>6205</v>
      </c>
    </row>
    <row r="1513" spans="1:9" x14ac:dyDescent="0.3">
      <c r="A1513" s="87" t="s">
        <v>4939</v>
      </c>
      <c r="B1513" s="87" t="s">
        <v>1161</v>
      </c>
      <c r="C1513" s="87" t="s">
        <v>4072</v>
      </c>
      <c r="D1513" s="86" t="s">
        <v>146</v>
      </c>
      <c r="E1513" s="86" t="s">
        <v>147</v>
      </c>
      <c r="F1513" s="86" t="s">
        <v>29</v>
      </c>
      <c r="G1513" s="86" t="s">
        <v>18</v>
      </c>
      <c r="H1513" s="239">
        <f t="shared" si="21"/>
        <v>0</v>
      </c>
      <c r="I1513" s="86" t="s">
        <v>6205</v>
      </c>
    </row>
    <row r="1514" spans="1:9" x14ac:dyDescent="0.3">
      <c r="A1514" s="87" t="s">
        <v>4940</v>
      </c>
      <c r="B1514" s="87" t="s">
        <v>1161</v>
      </c>
      <c r="C1514" s="87" t="s">
        <v>4074</v>
      </c>
      <c r="D1514" s="86" t="s">
        <v>146</v>
      </c>
      <c r="E1514" s="86" t="s">
        <v>147</v>
      </c>
      <c r="F1514" s="86" t="s">
        <v>29</v>
      </c>
      <c r="G1514" s="86" t="s">
        <v>84</v>
      </c>
      <c r="H1514" s="239">
        <f t="shared" si="21"/>
        <v>0</v>
      </c>
      <c r="I1514" s="86" t="s">
        <v>6205</v>
      </c>
    </row>
    <row r="1515" spans="1:9" x14ac:dyDescent="0.3">
      <c r="A1515" s="87" t="s">
        <v>2747</v>
      </c>
      <c r="B1515" s="87" t="s">
        <v>1161</v>
      </c>
      <c r="C1515" s="87" t="s">
        <v>2748</v>
      </c>
      <c r="D1515" s="86" t="s">
        <v>146</v>
      </c>
      <c r="E1515" s="86" t="s">
        <v>147</v>
      </c>
      <c r="F1515" s="86" t="s">
        <v>27</v>
      </c>
      <c r="G1515" s="86" t="s">
        <v>18</v>
      </c>
      <c r="H1515" s="239">
        <f t="shared" si="21"/>
        <v>100</v>
      </c>
      <c r="I1515" s="86" t="s">
        <v>6205</v>
      </c>
    </row>
    <row r="1516" spans="1:9" x14ac:dyDescent="0.3">
      <c r="A1516" s="87" t="s">
        <v>4941</v>
      </c>
      <c r="B1516" s="87" t="s">
        <v>1161</v>
      </c>
      <c r="C1516" s="87" t="s">
        <v>4081</v>
      </c>
      <c r="D1516" s="86" t="s">
        <v>146</v>
      </c>
      <c r="E1516" s="86" t="s">
        <v>147</v>
      </c>
      <c r="F1516" s="86" t="s">
        <v>29</v>
      </c>
      <c r="G1516" s="86" t="s">
        <v>18</v>
      </c>
      <c r="H1516" s="239">
        <f t="shared" si="21"/>
        <v>0</v>
      </c>
      <c r="I1516" s="86" t="s">
        <v>6205</v>
      </c>
    </row>
    <row r="1517" spans="1:9" x14ac:dyDescent="0.3">
      <c r="A1517" s="87" t="s">
        <v>2749</v>
      </c>
      <c r="B1517" s="87" t="s">
        <v>1161</v>
      </c>
      <c r="C1517" s="87" t="s">
        <v>2750</v>
      </c>
      <c r="D1517" s="86" t="s">
        <v>146</v>
      </c>
      <c r="E1517" s="86" t="s">
        <v>147</v>
      </c>
      <c r="F1517" s="86" t="s">
        <v>27</v>
      </c>
      <c r="G1517" s="86" t="s">
        <v>20</v>
      </c>
      <c r="H1517" s="239">
        <f t="shared" si="21"/>
        <v>100</v>
      </c>
      <c r="I1517" s="86" t="s">
        <v>6205</v>
      </c>
    </row>
    <row r="1518" spans="1:9" x14ac:dyDescent="0.3">
      <c r="A1518" s="87" t="s">
        <v>2751</v>
      </c>
      <c r="B1518" s="87" t="s">
        <v>1161</v>
      </c>
      <c r="C1518" s="87" t="s">
        <v>2752</v>
      </c>
      <c r="D1518" s="86" t="s">
        <v>146</v>
      </c>
      <c r="E1518" s="86" t="s">
        <v>147</v>
      </c>
      <c r="F1518" s="86" t="s">
        <v>27</v>
      </c>
      <c r="G1518" s="86" t="s">
        <v>84</v>
      </c>
      <c r="H1518" s="239">
        <f t="shared" si="21"/>
        <v>100</v>
      </c>
      <c r="I1518" s="86" t="s">
        <v>6205</v>
      </c>
    </row>
    <row r="1519" spans="1:9" x14ac:dyDescent="0.3">
      <c r="A1519" s="87" t="s">
        <v>2753</v>
      </c>
      <c r="B1519" s="87" t="s">
        <v>1161</v>
      </c>
      <c r="C1519" s="87" t="s">
        <v>2754</v>
      </c>
      <c r="D1519" s="86" t="s">
        <v>146</v>
      </c>
      <c r="E1519" s="86" t="s">
        <v>147</v>
      </c>
      <c r="F1519" s="86" t="s">
        <v>27</v>
      </c>
      <c r="G1519" s="86" t="s">
        <v>20</v>
      </c>
      <c r="H1519" s="239">
        <f t="shared" si="21"/>
        <v>100</v>
      </c>
      <c r="I1519" s="86" t="s">
        <v>6205</v>
      </c>
    </row>
    <row r="1520" spans="1:9" x14ac:dyDescent="0.3">
      <c r="A1520" s="87" t="s">
        <v>4942</v>
      </c>
      <c r="B1520" s="87" t="s">
        <v>1161</v>
      </c>
      <c r="C1520" s="87" t="s">
        <v>4241</v>
      </c>
      <c r="D1520" s="86" t="s">
        <v>146</v>
      </c>
      <c r="E1520" s="86" t="s">
        <v>147</v>
      </c>
      <c r="F1520" s="86" t="s">
        <v>29</v>
      </c>
      <c r="G1520" s="86" t="s">
        <v>18</v>
      </c>
      <c r="H1520" s="239">
        <f t="shared" si="21"/>
        <v>0</v>
      </c>
      <c r="I1520" s="86" t="s">
        <v>6205</v>
      </c>
    </row>
    <row r="1521" spans="1:9" x14ac:dyDescent="0.3">
      <c r="A1521" s="87" t="s">
        <v>4943</v>
      </c>
      <c r="B1521" s="87" t="s">
        <v>1161</v>
      </c>
      <c r="C1521" s="87" t="s">
        <v>4243</v>
      </c>
      <c r="D1521" s="86" t="s">
        <v>146</v>
      </c>
      <c r="E1521" s="86" t="s">
        <v>147</v>
      </c>
      <c r="F1521" s="86" t="s">
        <v>29</v>
      </c>
      <c r="G1521" s="86" t="s">
        <v>84</v>
      </c>
      <c r="H1521" s="239">
        <f t="shared" si="21"/>
        <v>0</v>
      </c>
      <c r="I1521" s="86" t="s">
        <v>6205</v>
      </c>
    </row>
    <row r="1522" spans="1:9" x14ac:dyDescent="0.3">
      <c r="A1522" s="87" t="s">
        <v>2755</v>
      </c>
      <c r="B1522" s="87" t="s">
        <v>1161</v>
      </c>
      <c r="C1522" s="87" t="s">
        <v>2756</v>
      </c>
      <c r="D1522" s="86" t="s">
        <v>146</v>
      </c>
      <c r="E1522" s="86" t="s">
        <v>147</v>
      </c>
      <c r="F1522" s="86" t="s">
        <v>27</v>
      </c>
      <c r="G1522" s="86" t="s">
        <v>84</v>
      </c>
      <c r="H1522" s="239">
        <f t="shared" si="21"/>
        <v>100</v>
      </c>
      <c r="I1522" s="86" t="s">
        <v>6205</v>
      </c>
    </row>
    <row r="1523" spans="1:9" x14ac:dyDescent="0.3">
      <c r="A1523" s="87" t="s">
        <v>2757</v>
      </c>
      <c r="B1523" s="87" t="s">
        <v>1161</v>
      </c>
      <c r="C1523" s="87" t="s">
        <v>2758</v>
      </c>
      <c r="D1523" s="86" t="s">
        <v>146</v>
      </c>
      <c r="E1523" s="86" t="s">
        <v>147</v>
      </c>
      <c r="F1523" s="86" t="s">
        <v>27</v>
      </c>
      <c r="G1523" s="86" t="s">
        <v>18</v>
      </c>
      <c r="H1523" s="239">
        <f t="shared" si="21"/>
        <v>100</v>
      </c>
      <c r="I1523" s="86" t="s">
        <v>6205</v>
      </c>
    </row>
    <row r="1524" spans="1:9" x14ac:dyDescent="0.3">
      <c r="A1524" s="87" t="s">
        <v>4944</v>
      </c>
      <c r="B1524" s="87" t="s">
        <v>1161</v>
      </c>
      <c r="C1524" s="87" t="s">
        <v>4184</v>
      </c>
      <c r="D1524" s="86" t="s">
        <v>146</v>
      </c>
      <c r="E1524" s="86" t="s">
        <v>147</v>
      </c>
      <c r="F1524" s="86" t="s">
        <v>29</v>
      </c>
      <c r="G1524" s="86" t="s">
        <v>84</v>
      </c>
      <c r="H1524" s="239">
        <f t="shared" si="21"/>
        <v>0</v>
      </c>
      <c r="I1524" s="86" t="s">
        <v>6205</v>
      </c>
    </row>
    <row r="1525" spans="1:9" x14ac:dyDescent="0.3">
      <c r="A1525" s="87" t="s">
        <v>2759</v>
      </c>
      <c r="B1525" s="87" t="s">
        <v>1161</v>
      </c>
      <c r="C1525" s="87" t="s">
        <v>2760</v>
      </c>
      <c r="D1525" s="86" t="s">
        <v>146</v>
      </c>
      <c r="E1525" s="86" t="s">
        <v>147</v>
      </c>
      <c r="F1525" s="86" t="s">
        <v>27</v>
      </c>
      <c r="G1525" s="86" t="s">
        <v>22</v>
      </c>
      <c r="H1525" s="239">
        <f t="shared" si="21"/>
        <v>100</v>
      </c>
      <c r="I1525" s="86" t="s">
        <v>6205</v>
      </c>
    </row>
    <row r="1526" spans="1:9" x14ac:dyDescent="0.3">
      <c r="A1526" s="87" t="s">
        <v>2761</v>
      </c>
      <c r="B1526" s="87" t="s">
        <v>1161</v>
      </c>
      <c r="C1526" s="87" t="s">
        <v>2762</v>
      </c>
      <c r="D1526" s="86" t="s">
        <v>146</v>
      </c>
      <c r="E1526" s="86" t="s">
        <v>147</v>
      </c>
      <c r="F1526" s="86" t="s">
        <v>27</v>
      </c>
      <c r="G1526" s="86" t="s">
        <v>20</v>
      </c>
      <c r="H1526" s="239">
        <f t="shared" si="21"/>
        <v>100</v>
      </c>
      <c r="I1526" s="86" t="s">
        <v>6205</v>
      </c>
    </row>
    <row r="1527" spans="1:9" x14ac:dyDescent="0.3">
      <c r="A1527" s="87" t="s">
        <v>2763</v>
      </c>
      <c r="B1527" s="87" t="s">
        <v>1161</v>
      </c>
      <c r="C1527" s="87" t="s">
        <v>2764</v>
      </c>
      <c r="D1527" s="86" t="s">
        <v>146</v>
      </c>
      <c r="E1527" s="86" t="s">
        <v>147</v>
      </c>
      <c r="F1527" s="86" t="s">
        <v>27</v>
      </c>
      <c r="G1527" s="86" t="s">
        <v>84</v>
      </c>
      <c r="H1527" s="239">
        <f t="shared" si="21"/>
        <v>100</v>
      </c>
      <c r="I1527" s="86" t="s">
        <v>6205</v>
      </c>
    </row>
    <row r="1528" spans="1:9" x14ac:dyDescent="0.3">
      <c r="A1528" s="87" t="s">
        <v>2765</v>
      </c>
      <c r="B1528" s="87" t="s">
        <v>1161</v>
      </c>
      <c r="C1528" s="87" t="s">
        <v>2766</v>
      </c>
      <c r="D1528" s="86" t="s">
        <v>146</v>
      </c>
      <c r="E1528" s="86" t="s">
        <v>147</v>
      </c>
      <c r="F1528" s="86" t="s">
        <v>27</v>
      </c>
      <c r="G1528" s="86" t="s">
        <v>84</v>
      </c>
      <c r="H1528" s="239">
        <f t="shared" si="21"/>
        <v>100</v>
      </c>
      <c r="I1528" s="86" t="s">
        <v>6205</v>
      </c>
    </row>
    <row r="1529" spans="1:9" x14ac:dyDescent="0.3">
      <c r="A1529" s="87" t="s">
        <v>2767</v>
      </c>
      <c r="B1529" s="87" t="s">
        <v>1161</v>
      </c>
      <c r="C1529" s="87" t="s">
        <v>2768</v>
      </c>
      <c r="D1529" s="86" t="s">
        <v>146</v>
      </c>
      <c r="E1529" s="86" t="s">
        <v>147</v>
      </c>
      <c r="F1529" s="86" t="s">
        <v>27</v>
      </c>
      <c r="G1529" s="86" t="s">
        <v>20</v>
      </c>
      <c r="H1529" s="239">
        <f t="shared" si="21"/>
        <v>100</v>
      </c>
      <c r="I1529" s="86" t="s">
        <v>6205</v>
      </c>
    </row>
    <row r="1530" spans="1:9" x14ac:dyDescent="0.3">
      <c r="A1530" s="87" t="s">
        <v>2769</v>
      </c>
      <c r="B1530" s="87" t="s">
        <v>1161</v>
      </c>
      <c r="C1530" s="87" t="s">
        <v>2770</v>
      </c>
      <c r="D1530" s="86" t="s">
        <v>146</v>
      </c>
      <c r="E1530" s="86" t="s">
        <v>147</v>
      </c>
      <c r="F1530" s="86" t="s">
        <v>27</v>
      </c>
      <c r="G1530" s="86" t="s">
        <v>20</v>
      </c>
      <c r="H1530" s="239">
        <f t="shared" si="21"/>
        <v>100</v>
      </c>
      <c r="I1530" s="86" t="s">
        <v>6205</v>
      </c>
    </row>
    <row r="1531" spans="1:9" x14ac:dyDescent="0.3">
      <c r="A1531" s="87" t="s">
        <v>2771</v>
      </c>
      <c r="B1531" s="87" t="s">
        <v>1161</v>
      </c>
      <c r="C1531" s="87" t="s">
        <v>2772</v>
      </c>
      <c r="D1531" s="86" t="s">
        <v>146</v>
      </c>
      <c r="E1531" s="86" t="s">
        <v>147</v>
      </c>
      <c r="F1531" s="86" t="s">
        <v>27</v>
      </c>
      <c r="G1531" s="86" t="s">
        <v>18</v>
      </c>
      <c r="H1531" s="239">
        <f t="shared" si="21"/>
        <v>100</v>
      </c>
      <c r="I1531" s="86" t="s">
        <v>6205</v>
      </c>
    </row>
    <row r="1532" spans="1:9" x14ac:dyDescent="0.3">
      <c r="A1532" s="87" t="s">
        <v>2773</v>
      </c>
      <c r="B1532" s="87" t="s">
        <v>1161</v>
      </c>
      <c r="C1532" s="87" t="s">
        <v>2774</v>
      </c>
      <c r="D1532" s="86" t="s">
        <v>146</v>
      </c>
      <c r="E1532" s="86" t="s">
        <v>147</v>
      </c>
      <c r="F1532" s="86" t="s">
        <v>27</v>
      </c>
      <c r="G1532" s="86" t="s">
        <v>20</v>
      </c>
      <c r="H1532" s="239">
        <f t="shared" si="21"/>
        <v>100</v>
      </c>
      <c r="I1532" s="86" t="s">
        <v>6205</v>
      </c>
    </row>
    <row r="1533" spans="1:9" x14ac:dyDescent="0.3">
      <c r="A1533" s="87" t="s">
        <v>2775</v>
      </c>
      <c r="B1533" s="87" t="s">
        <v>1161</v>
      </c>
      <c r="C1533" s="87" t="s">
        <v>2776</v>
      </c>
      <c r="D1533" s="86" t="s">
        <v>146</v>
      </c>
      <c r="E1533" s="86" t="s">
        <v>147</v>
      </c>
      <c r="F1533" s="86" t="s">
        <v>27</v>
      </c>
      <c r="G1533" s="86" t="s">
        <v>18</v>
      </c>
      <c r="H1533" s="239">
        <f t="shared" si="21"/>
        <v>100</v>
      </c>
      <c r="I1533" s="86" t="s">
        <v>6205</v>
      </c>
    </row>
    <row r="1534" spans="1:9" x14ac:dyDescent="0.3">
      <c r="A1534" s="87" t="s">
        <v>2777</v>
      </c>
      <c r="B1534" s="87" t="s">
        <v>1161</v>
      </c>
      <c r="C1534" s="87" t="s">
        <v>2778</v>
      </c>
      <c r="D1534" s="86" t="s">
        <v>146</v>
      </c>
      <c r="E1534" s="86" t="s">
        <v>147</v>
      </c>
      <c r="F1534" s="86" t="s">
        <v>27</v>
      </c>
      <c r="G1534" s="86" t="s">
        <v>84</v>
      </c>
      <c r="H1534" s="239">
        <f t="shared" si="21"/>
        <v>100</v>
      </c>
      <c r="I1534" s="86" t="s">
        <v>6205</v>
      </c>
    </row>
    <row r="1535" spans="1:9" x14ac:dyDescent="0.3">
      <c r="A1535" s="87" t="s">
        <v>4945</v>
      </c>
      <c r="B1535" s="87" t="s">
        <v>1161</v>
      </c>
      <c r="C1535" s="87" t="s">
        <v>4220</v>
      </c>
      <c r="D1535" s="86" t="s">
        <v>146</v>
      </c>
      <c r="E1535" s="86" t="s">
        <v>147</v>
      </c>
      <c r="F1535" s="86" t="s">
        <v>29</v>
      </c>
      <c r="G1535" s="86" t="s">
        <v>18</v>
      </c>
      <c r="H1535" s="239">
        <f t="shared" si="21"/>
        <v>0</v>
      </c>
      <c r="I1535" s="86" t="s">
        <v>6205</v>
      </c>
    </row>
    <row r="1536" spans="1:9" x14ac:dyDescent="0.3">
      <c r="A1536" s="87" t="s">
        <v>4946</v>
      </c>
      <c r="B1536" s="87" t="s">
        <v>1161</v>
      </c>
      <c r="C1536" s="87" t="s">
        <v>4224</v>
      </c>
      <c r="D1536" s="86" t="s">
        <v>146</v>
      </c>
      <c r="E1536" s="86" t="s">
        <v>147</v>
      </c>
      <c r="F1536" s="86" t="s">
        <v>29</v>
      </c>
      <c r="G1536" s="86" t="s">
        <v>84</v>
      </c>
      <c r="H1536" s="239">
        <f t="shared" ref="H1536:H1599" si="22">IF($A1536="","",IF($F1536=INDEX(Cat_ZAP,1),INDEX(Pts_ZAP,1),IF($G1536="","",_xlfn.XLOOKUP($G1536,Cat_Marg,Pts_Marg,""))))</f>
        <v>0</v>
      </c>
      <c r="I1536" s="86" t="s">
        <v>6205</v>
      </c>
    </row>
    <row r="1537" spans="1:9" x14ac:dyDescent="0.3">
      <c r="A1537" s="87" t="s">
        <v>4947</v>
      </c>
      <c r="B1537" s="87" t="s">
        <v>1161</v>
      </c>
      <c r="C1537" s="87" t="s">
        <v>4948</v>
      </c>
      <c r="D1537" s="86" t="s">
        <v>146</v>
      </c>
      <c r="E1537" s="86" t="s">
        <v>147</v>
      </c>
      <c r="F1537" s="86" t="s">
        <v>29</v>
      </c>
      <c r="G1537" s="86" t="s">
        <v>84</v>
      </c>
      <c r="H1537" s="239">
        <f t="shared" si="22"/>
        <v>0</v>
      </c>
      <c r="I1537" s="86" t="s">
        <v>6205</v>
      </c>
    </row>
    <row r="1538" spans="1:9" x14ac:dyDescent="0.3">
      <c r="A1538" s="87" t="s">
        <v>4949</v>
      </c>
      <c r="B1538" s="87" t="s">
        <v>1161</v>
      </c>
      <c r="C1538" s="87" t="s">
        <v>4950</v>
      </c>
      <c r="D1538" s="86" t="s">
        <v>146</v>
      </c>
      <c r="E1538" s="86" t="s">
        <v>147</v>
      </c>
      <c r="F1538" s="86" t="s">
        <v>29</v>
      </c>
      <c r="G1538" s="86" t="s">
        <v>84</v>
      </c>
      <c r="H1538" s="239">
        <f t="shared" si="22"/>
        <v>0</v>
      </c>
      <c r="I1538" s="86" t="s">
        <v>6205</v>
      </c>
    </row>
    <row r="1539" spans="1:9" x14ac:dyDescent="0.3">
      <c r="A1539" s="87" t="s">
        <v>2779</v>
      </c>
      <c r="B1539" s="87" t="s">
        <v>1161</v>
      </c>
      <c r="C1539" s="87" t="s">
        <v>2780</v>
      </c>
      <c r="D1539" s="86" t="s">
        <v>146</v>
      </c>
      <c r="E1539" s="86" t="s">
        <v>147</v>
      </c>
      <c r="F1539" s="86" t="s">
        <v>27</v>
      </c>
      <c r="G1539" s="86" t="s">
        <v>18</v>
      </c>
      <c r="H1539" s="239">
        <f t="shared" si="22"/>
        <v>100</v>
      </c>
      <c r="I1539" s="86" t="s">
        <v>6205</v>
      </c>
    </row>
    <row r="1540" spans="1:9" x14ac:dyDescent="0.3">
      <c r="A1540" s="87" t="s">
        <v>2781</v>
      </c>
      <c r="B1540" s="87" t="s">
        <v>1161</v>
      </c>
      <c r="C1540" s="87" t="s">
        <v>2782</v>
      </c>
      <c r="D1540" s="86" t="s">
        <v>146</v>
      </c>
      <c r="E1540" s="86" t="s">
        <v>147</v>
      </c>
      <c r="F1540" s="86" t="s">
        <v>27</v>
      </c>
      <c r="G1540" s="86" t="s">
        <v>18</v>
      </c>
      <c r="H1540" s="239">
        <f t="shared" si="22"/>
        <v>100</v>
      </c>
      <c r="I1540" s="86" t="s">
        <v>6205</v>
      </c>
    </row>
    <row r="1541" spans="1:9" x14ac:dyDescent="0.3">
      <c r="A1541" s="87" t="s">
        <v>2783</v>
      </c>
      <c r="B1541" s="87" t="s">
        <v>1161</v>
      </c>
      <c r="C1541" s="87" t="s">
        <v>2784</v>
      </c>
      <c r="D1541" s="86" t="s">
        <v>146</v>
      </c>
      <c r="E1541" s="86" t="s">
        <v>147</v>
      </c>
      <c r="F1541" s="86" t="s">
        <v>27</v>
      </c>
      <c r="G1541" s="86" t="s">
        <v>20</v>
      </c>
      <c r="H1541" s="239">
        <f t="shared" si="22"/>
        <v>100</v>
      </c>
      <c r="I1541" s="86" t="s">
        <v>6205</v>
      </c>
    </row>
    <row r="1542" spans="1:9" x14ac:dyDescent="0.3">
      <c r="A1542" s="87" t="s">
        <v>2785</v>
      </c>
      <c r="B1542" s="87" t="s">
        <v>1161</v>
      </c>
      <c r="C1542" s="87" t="s">
        <v>2786</v>
      </c>
      <c r="D1542" s="86" t="s">
        <v>146</v>
      </c>
      <c r="E1542" s="86" t="s">
        <v>147</v>
      </c>
      <c r="F1542" s="86" t="s">
        <v>27</v>
      </c>
      <c r="G1542" s="86" t="s">
        <v>20</v>
      </c>
      <c r="H1542" s="239">
        <f t="shared" si="22"/>
        <v>100</v>
      </c>
      <c r="I1542" s="86" t="s">
        <v>6205</v>
      </c>
    </row>
    <row r="1543" spans="1:9" x14ac:dyDescent="0.3">
      <c r="A1543" s="87" t="s">
        <v>2787</v>
      </c>
      <c r="B1543" s="87" t="s">
        <v>1161</v>
      </c>
      <c r="C1543" s="87" t="s">
        <v>2788</v>
      </c>
      <c r="D1543" s="86" t="s">
        <v>146</v>
      </c>
      <c r="E1543" s="86" t="s">
        <v>147</v>
      </c>
      <c r="F1543" s="86" t="s">
        <v>27</v>
      </c>
      <c r="G1543" s="86" t="s">
        <v>20</v>
      </c>
      <c r="H1543" s="239">
        <f t="shared" si="22"/>
        <v>100</v>
      </c>
      <c r="I1543" s="86" t="s">
        <v>6205</v>
      </c>
    </row>
    <row r="1544" spans="1:9" x14ac:dyDescent="0.3">
      <c r="A1544" s="87" t="s">
        <v>2789</v>
      </c>
      <c r="B1544" s="87" t="s">
        <v>1161</v>
      </c>
      <c r="C1544" s="87" t="s">
        <v>2790</v>
      </c>
      <c r="D1544" s="86" t="s">
        <v>146</v>
      </c>
      <c r="E1544" s="86" t="s">
        <v>147</v>
      </c>
      <c r="F1544" s="86" t="s">
        <v>27</v>
      </c>
      <c r="G1544" s="86" t="s">
        <v>20</v>
      </c>
      <c r="H1544" s="239">
        <f t="shared" si="22"/>
        <v>100</v>
      </c>
      <c r="I1544" s="86" t="s">
        <v>6205</v>
      </c>
    </row>
    <row r="1545" spans="1:9" x14ac:dyDescent="0.3">
      <c r="A1545" s="87" t="s">
        <v>2791</v>
      </c>
      <c r="B1545" s="87" t="s">
        <v>1161</v>
      </c>
      <c r="C1545" s="87" t="s">
        <v>2792</v>
      </c>
      <c r="D1545" s="86" t="s">
        <v>146</v>
      </c>
      <c r="E1545" s="86" t="s">
        <v>147</v>
      </c>
      <c r="F1545" s="86" t="s">
        <v>27</v>
      </c>
      <c r="G1545" s="86" t="s">
        <v>18</v>
      </c>
      <c r="H1545" s="239">
        <f t="shared" si="22"/>
        <v>100</v>
      </c>
      <c r="I1545" s="86" t="s">
        <v>6205</v>
      </c>
    </row>
    <row r="1546" spans="1:9" x14ac:dyDescent="0.3">
      <c r="A1546" s="87" t="s">
        <v>2793</v>
      </c>
      <c r="B1546" s="87" t="s">
        <v>1161</v>
      </c>
      <c r="C1546" s="87" t="s">
        <v>2794</v>
      </c>
      <c r="D1546" s="86" t="s">
        <v>146</v>
      </c>
      <c r="E1546" s="86" t="s">
        <v>147</v>
      </c>
      <c r="F1546" s="86" t="s">
        <v>27</v>
      </c>
      <c r="G1546" s="86" t="s">
        <v>18</v>
      </c>
      <c r="H1546" s="239">
        <f t="shared" si="22"/>
        <v>100</v>
      </c>
      <c r="I1546" s="86" t="s">
        <v>6205</v>
      </c>
    </row>
    <row r="1547" spans="1:9" x14ac:dyDescent="0.3">
      <c r="A1547" s="87" t="s">
        <v>2795</v>
      </c>
      <c r="B1547" s="87" t="s">
        <v>1161</v>
      </c>
      <c r="C1547" s="87" t="s">
        <v>2796</v>
      </c>
      <c r="D1547" s="86" t="s">
        <v>146</v>
      </c>
      <c r="E1547" s="86" t="s">
        <v>147</v>
      </c>
      <c r="F1547" s="86" t="s">
        <v>27</v>
      </c>
      <c r="G1547" s="86" t="s">
        <v>18</v>
      </c>
      <c r="H1547" s="239">
        <f t="shared" si="22"/>
        <v>100</v>
      </c>
      <c r="I1547" s="86" t="s">
        <v>6205</v>
      </c>
    </row>
    <row r="1548" spans="1:9" x14ac:dyDescent="0.3">
      <c r="A1548" s="87" t="s">
        <v>2797</v>
      </c>
      <c r="B1548" s="87" t="s">
        <v>1161</v>
      </c>
      <c r="C1548" s="87" t="s">
        <v>2798</v>
      </c>
      <c r="D1548" s="86" t="s">
        <v>146</v>
      </c>
      <c r="E1548" s="86" t="s">
        <v>147</v>
      </c>
      <c r="F1548" s="86" t="s">
        <v>27</v>
      </c>
      <c r="G1548" s="86" t="s">
        <v>85</v>
      </c>
      <c r="H1548" s="239">
        <f t="shared" si="22"/>
        <v>100</v>
      </c>
      <c r="I1548" s="86" t="s">
        <v>6205</v>
      </c>
    </row>
    <row r="1549" spans="1:9" x14ac:dyDescent="0.3">
      <c r="A1549" s="87" t="s">
        <v>2799</v>
      </c>
      <c r="B1549" s="87" t="s">
        <v>1161</v>
      </c>
      <c r="C1549" s="87" t="s">
        <v>2800</v>
      </c>
      <c r="D1549" s="86" t="s">
        <v>146</v>
      </c>
      <c r="E1549" s="86" t="s">
        <v>147</v>
      </c>
      <c r="F1549" s="86" t="s">
        <v>27</v>
      </c>
      <c r="G1549" s="86" t="s">
        <v>18</v>
      </c>
      <c r="H1549" s="239">
        <f t="shared" si="22"/>
        <v>100</v>
      </c>
      <c r="I1549" s="86" t="s">
        <v>6205</v>
      </c>
    </row>
    <row r="1550" spans="1:9" x14ac:dyDescent="0.3">
      <c r="A1550" s="87" t="s">
        <v>2801</v>
      </c>
      <c r="B1550" s="87" t="s">
        <v>1161</v>
      </c>
      <c r="C1550" s="87" t="s">
        <v>2802</v>
      </c>
      <c r="D1550" s="86" t="s">
        <v>146</v>
      </c>
      <c r="E1550" s="86" t="s">
        <v>147</v>
      </c>
      <c r="F1550" s="86" t="s">
        <v>27</v>
      </c>
      <c r="G1550" s="86" t="s">
        <v>18</v>
      </c>
      <c r="H1550" s="239">
        <f t="shared" si="22"/>
        <v>100</v>
      </c>
      <c r="I1550" s="86" t="s">
        <v>6205</v>
      </c>
    </row>
    <row r="1551" spans="1:9" x14ac:dyDescent="0.3">
      <c r="A1551" s="87" t="s">
        <v>2803</v>
      </c>
      <c r="B1551" s="87" t="s">
        <v>1161</v>
      </c>
      <c r="C1551" s="87" t="s">
        <v>2804</v>
      </c>
      <c r="D1551" s="86" t="s">
        <v>146</v>
      </c>
      <c r="E1551" s="86" t="s">
        <v>147</v>
      </c>
      <c r="F1551" s="86" t="s">
        <v>27</v>
      </c>
      <c r="G1551" s="86" t="s">
        <v>18</v>
      </c>
      <c r="H1551" s="239">
        <f t="shared" si="22"/>
        <v>100</v>
      </c>
      <c r="I1551" s="86" t="s">
        <v>6205</v>
      </c>
    </row>
    <row r="1552" spans="1:9" x14ac:dyDescent="0.3">
      <c r="A1552" s="87" t="s">
        <v>2805</v>
      </c>
      <c r="B1552" s="87" t="s">
        <v>1161</v>
      </c>
      <c r="C1552" s="87" t="s">
        <v>2806</v>
      </c>
      <c r="D1552" s="86" t="s">
        <v>146</v>
      </c>
      <c r="E1552" s="86" t="s">
        <v>147</v>
      </c>
      <c r="F1552" s="86" t="s">
        <v>27</v>
      </c>
      <c r="G1552" s="86" t="s">
        <v>18</v>
      </c>
      <c r="H1552" s="239">
        <f t="shared" si="22"/>
        <v>100</v>
      </c>
      <c r="I1552" s="86" t="s">
        <v>6205</v>
      </c>
    </row>
    <row r="1553" spans="1:9" x14ac:dyDescent="0.3">
      <c r="A1553" s="87" t="s">
        <v>2807</v>
      </c>
      <c r="B1553" s="87" t="s">
        <v>1161</v>
      </c>
      <c r="C1553" s="87" t="s">
        <v>2808</v>
      </c>
      <c r="D1553" s="86" t="s">
        <v>146</v>
      </c>
      <c r="E1553" s="86" t="s">
        <v>147</v>
      </c>
      <c r="F1553" s="86" t="s">
        <v>27</v>
      </c>
      <c r="G1553" s="86" t="s">
        <v>18</v>
      </c>
      <c r="H1553" s="239">
        <f t="shared" si="22"/>
        <v>100</v>
      </c>
      <c r="I1553" s="86" t="s">
        <v>6205</v>
      </c>
    </row>
    <row r="1554" spans="1:9" x14ac:dyDescent="0.3">
      <c r="A1554" s="87" t="s">
        <v>2809</v>
      </c>
      <c r="B1554" s="87" t="s">
        <v>1161</v>
      </c>
      <c r="C1554" s="87" t="s">
        <v>2810</v>
      </c>
      <c r="D1554" s="86" t="s">
        <v>146</v>
      </c>
      <c r="E1554" s="86" t="s">
        <v>147</v>
      </c>
      <c r="F1554" s="86" t="s">
        <v>27</v>
      </c>
      <c r="G1554" s="86" t="s">
        <v>18</v>
      </c>
      <c r="H1554" s="239">
        <f t="shared" si="22"/>
        <v>100</v>
      </c>
      <c r="I1554" s="86" t="s">
        <v>6205</v>
      </c>
    </row>
    <row r="1555" spans="1:9" x14ac:dyDescent="0.3">
      <c r="A1555" s="87" t="s">
        <v>2811</v>
      </c>
      <c r="B1555" s="87" t="s">
        <v>1161</v>
      </c>
      <c r="C1555" s="87" t="s">
        <v>2812</v>
      </c>
      <c r="D1555" s="86" t="s">
        <v>146</v>
      </c>
      <c r="E1555" s="86" t="s">
        <v>147</v>
      </c>
      <c r="F1555" s="86" t="s">
        <v>27</v>
      </c>
      <c r="G1555" s="86" t="s">
        <v>18</v>
      </c>
      <c r="H1555" s="239">
        <f t="shared" si="22"/>
        <v>100</v>
      </c>
      <c r="I1555" s="86" t="s">
        <v>6205</v>
      </c>
    </row>
    <row r="1556" spans="1:9" x14ac:dyDescent="0.3">
      <c r="A1556" s="87" t="s">
        <v>2813</v>
      </c>
      <c r="B1556" s="87" t="s">
        <v>1161</v>
      </c>
      <c r="C1556" s="87" t="s">
        <v>2814</v>
      </c>
      <c r="D1556" s="86" t="s">
        <v>146</v>
      </c>
      <c r="E1556" s="86" t="s">
        <v>147</v>
      </c>
      <c r="F1556" s="86" t="s">
        <v>27</v>
      </c>
      <c r="G1556" s="86" t="s">
        <v>18</v>
      </c>
      <c r="H1556" s="239">
        <f t="shared" si="22"/>
        <v>100</v>
      </c>
      <c r="I1556" s="86" t="s">
        <v>6205</v>
      </c>
    </row>
    <row r="1557" spans="1:9" x14ac:dyDescent="0.3">
      <c r="A1557" s="87" t="s">
        <v>2815</v>
      </c>
      <c r="B1557" s="87" t="s">
        <v>1161</v>
      </c>
      <c r="C1557" s="87" t="s">
        <v>2816</v>
      </c>
      <c r="D1557" s="86" t="s">
        <v>146</v>
      </c>
      <c r="E1557" s="86" t="s">
        <v>147</v>
      </c>
      <c r="F1557" s="86" t="s">
        <v>27</v>
      </c>
      <c r="G1557" s="86" t="s">
        <v>18</v>
      </c>
      <c r="H1557" s="239">
        <f t="shared" si="22"/>
        <v>100</v>
      </c>
      <c r="I1557" s="86" t="s">
        <v>6205</v>
      </c>
    </row>
    <row r="1558" spans="1:9" x14ac:dyDescent="0.3">
      <c r="A1558" s="87" t="s">
        <v>4951</v>
      </c>
      <c r="B1558" s="87" t="s">
        <v>1161</v>
      </c>
      <c r="C1558" s="87" t="s">
        <v>4952</v>
      </c>
      <c r="D1558" s="86" t="s">
        <v>146</v>
      </c>
      <c r="E1558" s="86" t="s">
        <v>147</v>
      </c>
      <c r="F1558" s="86" t="s">
        <v>29</v>
      </c>
      <c r="G1558" s="86" t="s">
        <v>84</v>
      </c>
      <c r="H1558" s="239">
        <f t="shared" si="22"/>
        <v>0</v>
      </c>
      <c r="I1558" s="86" t="s">
        <v>6205</v>
      </c>
    </row>
    <row r="1559" spans="1:9" x14ac:dyDescent="0.3">
      <c r="A1559" s="87" t="s">
        <v>2817</v>
      </c>
      <c r="B1559" s="87" t="s">
        <v>1161</v>
      </c>
      <c r="C1559" s="87" t="s">
        <v>2818</v>
      </c>
      <c r="D1559" s="86" t="s">
        <v>146</v>
      </c>
      <c r="E1559" s="86" t="s">
        <v>147</v>
      </c>
      <c r="F1559" s="86" t="s">
        <v>27</v>
      </c>
      <c r="G1559" s="86" t="s">
        <v>20</v>
      </c>
      <c r="H1559" s="239">
        <f t="shared" si="22"/>
        <v>100</v>
      </c>
      <c r="I1559" s="86" t="s">
        <v>6205</v>
      </c>
    </row>
    <row r="1560" spans="1:9" x14ac:dyDescent="0.3">
      <c r="A1560" s="87" t="s">
        <v>2819</v>
      </c>
      <c r="B1560" s="87" t="s">
        <v>1161</v>
      </c>
      <c r="C1560" s="87" t="s">
        <v>2820</v>
      </c>
      <c r="D1560" s="86" t="s">
        <v>146</v>
      </c>
      <c r="E1560" s="86" t="s">
        <v>147</v>
      </c>
      <c r="F1560" s="86" t="s">
        <v>27</v>
      </c>
      <c r="G1560" s="86" t="s">
        <v>20</v>
      </c>
      <c r="H1560" s="239">
        <f t="shared" si="22"/>
        <v>100</v>
      </c>
      <c r="I1560" s="86" t="s">
        <v>6205</v>
      </c>
    </row>
    <row r="1561" spans="1:9" x14ac:dyDescent="0.3">
      <c r="A1561" s="87" t="s">
        <v>4953</v>
      </c>
      <c r="B1561" s="87" t="s">
        <v>1161</v>
      </c>
      <c r="C1561" s="87" t="s">
        <v>4954</v>
      </c>
      <c r="D1561" s="86" t="s">
        <v>146</v>
      </c>
      <c r="E1561" s="86" t="s">
        <v>147</v>
      </c>
      <c r="F1561" s="86" t="s">
        <v>29</v>
      </c>
      <c r="G1561" s="86" t="s">
        <v>18</v>
      </c>
      <c r="H1561" s="239">
        <f t="shared" si="22"/>
        <v>0</v>
      </c>
      <c r="I1561" s="86" t="s">
        <v>6205</v>
      </c>
    </row>
    <row r="1562" spans="1:9" x14ac:dyDescent="0.3">
      <c r="A1562" s="87" t="s">
        <v>2821</v>
      </c>
      <c r="B1562" s="87" t="s">
        <v>1161</v>
      </c>
      <c r="C1562" s="87" t="s">
        <v>2822</v>
      </c>
      <c r="D1562" s="86" t="s">
        <v>146</v>
      </c>
      <c r="E1562" s="86" t="s">
        <v>147</v>
      </c>
      <c r="F1562" s="86" t="s">
        <v>27</v>
      </c>
      <c r="G1562" s="86" t="s">
        <v>20</v>
      </c>
      <c r="H1562" s="239">
        <f t="shared" si="22"/>
        <v>100</v>
      </c>
      <c r="I1562" s="86" t="s">
        <v>6205</v>
      </c>
    </row>
    <row r="1563" spans="1:9" x14ac:dyDescent="0.3">
      <c r="A1563" s="87" t="s">
        <v>2823</v>
      </c>
      <c r="B1563" s="87" t="s">
        <v>1161</v>
      </c>
      <c r="C1563" s="87" t="s">
        <v>2824</v>
      </c>
      <c r="D1563" s="86" t="s">
        <v>146</v>
      </c>
      <c r="E1563" s="86" t="s">
        <v>147</v>
      </c>
      <c r="F1563" s="86" t="s">
        <v>27</v>
      </c>
      <c r="G1563" s="86" t="s">
        <v>20</v>
      </c>
      <c r="H1563" s="239">
        <f t="shared" si="22"/>
        <v>100</v>
      </c>
      <c r="I1563" s="86" t="s">
        <v>6205</v>
      </c>
    </row>
    <row r="1564" spans="1:9" x14ac:dyDescent="0.3">
      <c r="A1564" s="87" t="s">
        <v>2825</v>
      </c>
      <c r="B1564" s="87" t="s">
        <v>1161</v>
      </c>
      <c r="C1564" s="87" t="s">
        <v>2826</v>
      </c>
      <c r="D1564" s="86" t="s">
        <v>146</v>
      </c>
      <c r="E1564" s="86" t="s">
        <v>147</v>
      </c>
      <c r="F1564" s="86" t="s">
        <v>27</v>
      </c>
      <c r="G1564" s="86" t="s">
        <v>20</v>
      </c>
      <c r="H1564" s="239">
        <f t="shared" si="22"/>
        <v>100</v>
      </c>
      <c r="I1564" s="86" t="s">
        <v>6205</v>
      </c>
    </row>
    <row r="1565" spans="1:9" x14ac:dyDescent="0.3">
      <c r="A1565" s="87" t="s">
        <v>2827</v>
      </c>
      <c r="B1565" s="87" t="s">
        <v>1161</v>
      </c>
      <c r="C1565" s="87" t="s">
        <v>2828</v>
      </c>
      <c r="D1565" s="86" t="s">
        <v>146</v>
      </c>
      <c r="E1565" s="86" t="s">
        <v>147</v>
      </c>
      <c r="F1565" s="86" t="s">
        <v>27</v>
      </c>
      <c r="G1565" s="86" t="s">
        <v>20</v>
      </c>
      <c r="H1565" s="239">
        <f t="shared" si="22"/>
        <v>100</v>
      </c>
      <c r="I1565" s="86" t="s">
        <v>6205</v>
      </c>
    </row>
    <row r="1566" spans="1:9" x14ac:dyDescent="0.3">
      <c r="A1566" s="87" t="s">
        <v>2829</v>
      </c>
      <c r="B1566" s="87" t="s">
        <v>1161</v>
      </c>
      <c r="C1566" s="87" t="s">
        <v>2830</v>
      </c>
      <c r="D1566" s="86" t="s">
        <v>146</v>
      </c>
      <c r="E1566" s="86" t="s">
        <v>147</v>
      </c>
      <c r="F1566" s="86" t="s">
        <v>27</v>
      </c>
      <c r="G1566" s="86" t="s">
        <v>18</v>
      </c>
      <c r="H1566" s="239">
        <f t="shared" si="22"/>
        <v>100</v>
      </c>
      <c r="I1566" s="86" t="s">
        <v>6205</v>
      </c>
    </row>
    <row r="1567" spans="1:9" x14ac:dyDescent="0.3">
      <c r="A1567" s="87" t="s">
        <v>2831</v>
      </c>
      <c r="B1567" s="87" t="s">
        <v>1161</v>
      </c>
      <c r="C1567" s="87" t="s">
        <v>2832</v>
      </c>
      <c r="D1567" s="86" t="s">
        <v>146</v>
      </c>
      <c r="E1567" s="86" t="s">
        <v>147</v>
      </c>
      <c r="F1567" s="86" t="s">
        <v>27</v>
      </c>
      <c r="G1567" s="86" t="s">
        <v>18</v>
      </c>
      <c r="H1567" s="239">
        <f t="shared" si="22"/>
        <v>100</v>
      </c>
      <c r="I1567" s="86" t="s">
        <v>6205</v>
      </c>
    </row>
    <row r="1568" spans="1:9" x14ac:dyDescent="0.3">
      <c r="A1568" s="87" t="s">
        <v>2833</v>
      </c>
      <c r="B1568" s="87" t="s">
        <v>1161</v>
      </c>
      <c r="C1568" s="87" t="s">
        <v>2834</v>
      </c>
      <c r="D1568" s="86" t="s">
        <v>146</v>
      </c>
      <c r="E1568" s="86" t="s">
        <v>147</v>
      </c>
      <c r="F1568" s="86" t="s">
        <v>27</v>
      </c>
      <c r="G1568" s="86" t="s">
        <v>18</v>
      </c>
      <c r="H1568" s="239">
        <f t="shared" si="22"/>
        <v>100</v>
      </c>
      <c r="I1568" s="86" t="s">
        <v>6205</v>
      </c>
    </row>
    <row r="1569" spans="1:9" x14ac:dyDescent="0.3">
      <c r="A1569" s="87" t="s">
        <v>2835</v>
      </c>
      <c r="B1569" s="87" t="s">
        <v>1161</v>
      </c>
      <c r="C1569" s="87" t="s">
        <v>2836</v>
      </c>
      <c r="D1569" s="86" t="s">
        <v>146</v>
      </c>
      <c r="E1569" s="86" t="s">
        <v>147</v>
      </c>
      <c r="F1569" s="86" t="s">
        <v>27</v>
      </c>
      <c r="G1569" s="86" t="s">
        <v>20</v>
      </c>
      <c r="H1569" s="239">
        <f t="shared" si="22"/>
        <v>100</v>
      </c>
      <c r="I1569" s="86" t="s">
        <v>6205</v>
      </c>
    </row>
    <row r="1570" spans="1:9" x14ac:dyDescent="0.3">
      <c r="A1570" s="87" t="s">
        <v>2837</v>
      </c>
      <c r="B1570" s="87" t="s">
        <v>1161</v>
      </c>
      <c r="C1570" s="87" t="s">
        <v>2838</v>
      </c>
      <c r="D1570" s="86" t="s">
        <v>146</v>
      </c>
      <c r="E1570" s="86" t="s">
        <v>147</v>
      </c>
      <c r="F1570" s="86" t="s">
        <v>27</v>
      </c>
      <c r="G1570" s="86" t="s">
        <v>84</v>
      </c>
      <c r="H1570" s="239">
        <f t="shared" si="22"/>
        <v>100</v>
      </c>
      <c r="I1570" s="86" t="s">
        <v>6205</v>
      </c>
    </row>
    <row r="1571" spans="1:9" x14ac:dyDescent="0.3">
      <c r="A1571" s="87" t="s">
        <v>2839</v>
      </c>
      <c r="B1571" s="87" t="s">
        <v>1161</v>
      </c>
      <c r="C1571" s="87" t="s">
        <v>2840</v>
      </c>
      <c r="D1571" s="86" t="s">
        <v>146</v>
      </c>
      <c r="E1571" s="86" t="s">
        <v>147</v>
      </c>
      <c r="F1571" s="86" t="s">
        <v>27</v>
      </c>
      <c r="G1571" s="86" t="s">
        <v>84</v>
      </c>
      <c r="H1571" s="239">
        <f t="shared" si="22"/>
        <v>100</v>
      </c>
      <c r="I1571" s="86" t="s">
        <v>6205</v>
      </c>
    </row>
    <row r="1572" spans="1:9" x14ac:dyDescent="0.3">
      <c r="A1572" s="87" t="s">
        <v>2841</v>
      </c>
      <c r="B1572" s="87" t="s">
        <v>1161</v>
      </c>
      <c r="C1572" s="87" t="s">
        <v>2842</v>
      </c>
      <c r="D1572" s="86" t="s">
        <v>146</v>
      </c>
      <c r="E1572" s="86" t="s">
        <v>147</v>
      </c>
      <c r="F1572" s="86" t="s">
        <v>27</v>
      </c>
      <c r="G1572" s="86" t="s">
        <v>84</v>
      </c>
      <c r="H1572" s="239">
        <f t="shared" si="22"/>
        <v>100</v>
      </c>
      <c r="I1572" s="86" t="s">
        <v>6205</v>
      </c>
    </row>
    <row r="1573" spans="1:9" x14ac:dyDescent="0.3">
      <c r="A1573" s="87" t="s">
        <v>4955</v>
      </c>
      <c r="B1573" s="87" t="s">
        <v>1161</v>
      </c>
      <c r="C1573" s="87" t="s">
        <v>4956</v>
      </c>
      <c r="D1573" s="86" t="s">
        <v>146</v>
      </c>
      <c r="E1573" s="86" t="s">
        <v>147</v>
      </c>
      <c r="F1573" s="86" t="s">
        <v>29</v>
      </c>
      <c r="G1573" s="86" t="s">
        <v>84</v>
      </c>
      <c r="H1573" s="239">
        <f t="shared" si="22"/>
        <v>0</v>
      </c>
      <c r="I1573" s="86" t="s">
        <v>6205</v>
      </c>
    </row>
    <row r="1574" spans="1:9" x14ac:dyDescent="0.3">
      <c r="A1574" s="87" t="s">
        <v>2843</v>
      </c>
      <c r="B1574" s="87" t="s">
        <v>1161</v>
      </c>
      <c r="C1574" s="87" t="s">
        <v>2844</v>
      </c>
      <c r="D1574" s="86" t="s">
        <v>146</v>
      </c>
      <c r="E1574" s="86" t="s">
        <v>147</v>
      </c>
      <c r="F1574" s="86" t="s">
        <v>27</v>
      </c>
      <c r="G1574" s="86" t="s">
        <v>84</v>
      </c>
      <c r="H1574" s="239">
        <f t="shared" si="22"/>
        <v>100</v>
      </c>
      <c r="I1574" s="86" t="s">
        <v>6205</v>
      </c>
    </row>
    <row r="1575" spans="1:9" x14ac:dyDescent="0.3">
      <c r="A1575" s="87" t="s">
        <v>2845</v>
      </c>
      <c r="B1575" s="87" t="s">
        <v>1161</v>
      </c>
      <c r="C1575" s="87" t="s">
        <v>2846</v>
      </c>
      <c r="D1575" s="86" t="s">
        <v>146</v>
      </c>
      <c r="E1575" s="86" t="s">
        <v>147</v>
      </c>
      <c r="F1575" s="86" t="s">
        <v>27</v>
      </c>
      <c r="G1575" s="86" t="s">
        <v>20</v>
      </c>
      <c r="H1575" s="239">
        <f t="shared" si="22"/>
        <v>100</v>
      </c>
      <c r="I1575" s="86" t="s">
        <v>6205</v>
      </c>
    </row>
    <row r="1576" spans="1:9" x14ac:dyDescent="0.3">
      <c r="A1576" s="87" t="s">
        <v>2847</v>
      </c>
      <c r="B1576" s="87" t="s">
        <v>1161</v>
      </c>
      <c r="C1576" s="87" t="s">
        <v>2848</v>
      </c>
      <c r="D1576" s="86" t="s">
        <v>146</v>
      </c>
      <c r="E1576" s="86" t="s">
        <v>147</v>
      </c>
      <c r="F1576" s="86" t="s">
        <v>27</v>
      </c>
      <c r="G1576" s="86" t="s">
        <v>20</v>
      </c>
      <c r="H1576" s="239">
        <f t="shared" si="22"/>
        <v>100</v>
      </c>
      <c r="I1576" s="86" t="s">
        <v>6205</v>
      </c>
    </row>
    <row r="1577" spans="1:9" x14ac:dyDescent="0.3">
      <c r="A1577" s="87" t="s">
        <v>2849</v>
      </c>
      <c r="B1577" s="87" t="s">
        <v>1161</v>
      </c>
      <c r="C1577" s="87" t="s">
        <v>2850</v>
      </c>
      <c r="D1577" s="86" t="s">
        <v>146</v>
      </c>
      <c r="E1577" s="86" t="s">
        <v>147</v>
      </c>
      <c r="F1577" s="86" t="s">
        <v>27</v>
      </c>
      <c r="G1577" s="86" t="s">
        <v>20</v>
      </c>
      <c r="H1577" s="239">
        <f t="shared" si="22"/>
        <v>100</v>
      </c>
      <c r="I1577" s="86" t="s">
        <v>6205</v>
      </c>
    </row>
    <row r="1578" spans="1:9" x14ac:dyDescent="0.3">
      <c r="A1578" s="87" t="s">
        <v>2851</v>
      </c>
      <c r="B1578" s="87" t="s">
        <v>1161</v>
      </c>
      <c r="C1578" s="87" t="s">
        <v>2852</v>
      </c>
      <c r="D1578" s="86" t="s">
        <v>146</v>
      </c>
      <c r="E1578" s="86" t="s">
        <v>147</v>
      </c>
      <c r="F1578" s="86" t="s">
        <v>27</v>
      </c>
      <c r="G1578" s="86" t="s">
        <v>18</v>
      </c>
      <c r="H1578" s="239">
        <f t="shared" si="22"/>
        <v>100</v>
      </c>
      <c r="I1578" s="86" t="s">
        <v>6205</v>
      </c>
    </row>
    <row r="1579" spans="1:9" x14ac:dyDescent="0.3">
      <c r="A1579" s="87" t="s">
        <v>2853</v>
      </c>
      <c r="B1579" s="87" t="s">
        <v>1161</v>
      </c>
      <c r="C1579" s="87" t="s">
        <v>2854</v>
      </c>
      <c r="D1579" s="86" t="s">
        <v>146</v>
      </c>
      <c r="E1579" s="86" t="s">
        <v>147</v>
      </c>
      <c r="F1579" s="86" t="s">
        <v>27</v>
      </c>
      <c r="G1579" s="86" t="s">
        <v>18</v>
      </c>
      <c r="H1579" s="239">
        <f t="shared" si="22"/>
        <v>100</v>
      </c>
      <c r="I1579" s="86" t="s">
        <v>6205</v>
      </c>
    </row>
    <row r="1580" spans="1:9" x14ac:dyDescent="0.3">
      <c r="A1580" s="87" t="s">
        <v>2855</v>
      </c>
      <c r="B1580" s="87" t="s">
        <v>1161</v>
      </c>
      <c r="C1580" s="87" t="s">
        <v>2856</v>
      </c>
      <c r="D1580" s="86" t="s">
        <v>146</v>
      </c>
      <c r="E1580" s="86" t="s">
        <v>147</v>
      </c>
      <c r="F1580" s="86" t="s">
        <v>27</v>
      </c>
      <c r="G1580" s="86" t="s">
        <v>18</v>
      </c>
      <c r="H1580" s="239">
        <f t="shared" si="22"/>
        <v>100</v>
      </c>
      <c r="I1580" s="86" t="s">
        <v>6205</v>
      </c>
    </row>
    <row r="1581" spans="1:9" x14ac:dyDescent="0.3">
      <c r="A1581" s="87" t="s">
        <v>2857</v>
      </c>
      <c r="B1581" s="87" t="s">
        <v>1161</v>
      </c>
      <c r="C1581" s="87" t="s">
        <v>2858</v>
      </c>
      <c r="D1581" s="86" t="s">
        <v>146</v>
      </c>
      <c r="E1581" s="86" t="s">
        <v>147</v>
      </c>
      <c r="F1581" s="86" t="s">
        <v>27</v>
      </c>
      <c r="G1581" s="86" t="s">
        <v>18</v>
      </c>
      <c r="H1581" s="239">
        <f t="shared" si="22"/>
        <v>100</v>
      </c>
      <c r="I1581" s="86" t="s">
        <v>6205</v>
      </c>
    </row>
    <row r="1582" spans="1:9" x14ac:dyDescent="0.3">
      <c r="A1582" s="87" t="s">
        <v>2859</v>
      </c>
      <c r="B1582" s="87" t="s">
        <v>1161</v>
      </c>
      <c r="C1582" s="87" t="s">
        <v>2860</v>
      </c>
      <c r="D1582" s="86" t="s">
        <v>146</v>
      </c>
      <c r="E1582" s="86" t="s">
        <v>147</v>
      </c>
      <c r="F1582" s="86" t="s">
        <v>27</v>
      </c>
      <c r="G1582" s="86" t="s">
        <v>18</v>
      </c>
      <c r="H1582" s="239">
        <f t="shared" si="22"/>
        <v>100</v>
      </c>
      <c r="I1582" s="86" t="s">
        <v>6205</v>
      </c>
    </row>
    <row r="1583" spans="1:9" x14ac:dyDescent="0.3">
      <c r="A1583" s="87" t="s">
        <v>2861</v>
      </c>
      <c r="B1583" s="87" t="s">
        <v>1161</v>
      </c>
      <c r="C1583" s="87" t="s">
        <v>2862</v>
      </c>
      <c r="D1583" s="86" t="s">
        <v>146</v>
      </c>
      <c r="E1583" s="86" t="s">
        <v>147</v>
      </c>
      <c r="F1583" s="86" t="s">
        <v>27</v>
      </c>
      <c r="G1583" s="86" t="s">
        <v>18</v>
      </c>
      <c r="H1583" s="239">
        <f t="shared" si="22"/>
        <v>100</v>
      </c>
      <c r="I1583" s="86" t="s">
        <v>6205</v>
      </c>
    </row>
    <row r="1584" spans="1:9" x14ac:dyDescent="0.3">
      <c r="A1584" s="87" t="s">
        <v>2863</v>
      </c>
      <c r="B1584" s="87" t="s">
        <v>1161</v>
      </c>
      <c r="C1584" s="87" t="s">
        <v>2864</v>
      </c>
      <c r="D1584" s="86" t="s">
        <v>146</v>
      </c>
      <c r="E1584" s="86" t="s">
        <v>147</v>
      </c>
      <c r="F1584" s="86" t="s">
        <v>27</v>
      </c>
      <c r="G1584" s="86" t="s">
        <v>18</v>
      </c>
      <c r="H1584" s="239">
        <f t="shared" si="22"/>
        <v>100</v>
      </c>
      <c r="I1584" s="86" t="s">
        <v>6205</v>
      </c>
    </row>
    <row r="1585" spans="1:9" x14ac:dyDescent="0.3">
      <c r="A1585" s="87" t="s">
        <v>2865</v>
      </c>
      <c r="B1585" s="87" t="s">
        <v>1161</v>
      </c>
      <c r="C1585" s="87" t="s">
        <v>2866</v>
      </c>
      <c r="D1585" s="86" t="s">
        <v>146</v>
      </c>
      <c r="E1585" s="86" t="s">
        <v>147</v>
      </c>
      <c r="F1585" s="86" t="s">
        <v>27</v>
      </c>
      <c r="G1585" s="86" t="s">
        <v>20</v>
      </c>
      <c r="H1585" s="239">
        <f t="shared" si="22"/>
        <v>100</v>
      </c>
      <c r="I1585" s="86" t="s">
        <v>6205</v>
      </c>
    </row>
    <row r="1586" spans="1:9" x14ac:dyDescent="0.3">
      <c r="A1586" s="87" t="s">
        <v>4957</v>
      </c>
      <c r="B1586" s="87" t="s">
        <v>1161</v>
      </c>
      <c r="C1586" s="87" t="s">
        <v>4958</v>
      </c>
      <c r="D1586" s="86" t="s">
        <v>146</v>
      </c>
      <c r="E1586" s="86" t="s">
        <v>147</v>
      </c>
      <c r="F1586" s="86" t="s">
        <v>29</v>
      </c>
      <c r="G1586" s="86" t="s">
        <v>84</v>
      </c>
      <c r="H1586" s="239">
        <f t="shared" si="22"/>
        <v>0</v>
      </c>
      <c r="I1586" s="86" t="s">
        <v>6205</v>
      </c>
    </row>
    <row r="1587" spans="1:9" x14ac:dyDescent="0.3">
      <c r="A1587" s="87" t="s">
        <v>4959</v>
      </c>
      <c r="B1587" s="87" t="s">
        <v>1161</v>
      </c>
      <c r="C1587" s="87" t="s">
        <v>4960</v>
      </c>
      <c r="D1587" s="86" t="s">
        <v>146</v>
      </c>
      <c r="E1587" s="86" t="s">
        <v>147</v>
      </c>
      <c r="F1587" s="86" t="s">
        <v>29</v>
      </c>
      <c r="G1587" s="86" t="s">
        <v>18</v>
      </c>
      <c r="H1587" s="239">
        <f t="shared" si="22"/>
        <v>0</v>
      </c>
      <c r="I1587" s="86" t="s">
        <v>6205</v>
      </c>
    </row>
    <row r="1588" spans="1:9" x14ac:dyDescent="0.3">
      <c r="A1588" s="87" t="s">
        <v>4961</v>
      </c>
      <c r="B1588" s="87" t="s">
        <v>1161</v>
      </c>
      <c r="C1588" s="87" t="s">
        <v>4962</v>
      </c>
      <c r="D1588" s="86" t="s">
        <v>146</v>
      </c>
      <c r="E1588" s="86" t="s">
        <v>147</v>
      </c>
      <c r="F1588" s="86" t="s">
        <v>29</v>
      </c>
      <c r="G1588" s="86" t="s">
        <v>84</v>
      </c>
      <c r="H1588" s="239">
        <f t="shared" si="22"/>
        <v>0</v>
      </c>
      <c r="I1588" s="86" t="s">
        <v>6205</v>
      </c>
    </row>
    <row r="1589" spans="1:9" x14ac:dyDescent="0.3">
      <c r="A1589" s="87" t="s">
        <v>4963</v>
      </c>
      <c r="B1589" s="87" t="s">
        <v>1161</v>
      </c>
      <c r="C1589" s="87" t="s">
        <v>4964</v>
      </c>
      <c r="D1589" s="86" t="s">
        <v>146</v>
      </c>
      <c r="E1589" s="86" t="s">
        <v>147</v>
      </c>
      <c r="F1589" s="86" t="s">
        <v>29</v>
      </c>
      <c r="G1589" s="86" t="s">
        <v>84</v>
      </c>
      <c r="H1589" s="239">
        <f t="shared" si="22"/>
        <v>0</v>
      </c>
      <c r="I1589" s="86" t="s">
        <v>6205</v>
      </c>
    </row>
    <row r="1590" spans="1:9" x14ac:dyDescent="0.3">
      <c r="A1590" s="87" t="s">
        <v>2867</v>
      </c>
      <c r="B1590" s="87" t="s">
        <v>1161</v>
      </c>
      <c r="C1590" s="87" t="s">
        <v>2868</v>
      </c>
      <c r="D1590" s="86" t="s">
        <v>146</v>
      </c>
      <c r="E1590" s="86" t="s">
        <v>147</v>
      </c>
      <c r="F1590" s="86" t="s">
        <v>27</v>
      </c>
      <c r="G1590" s="86" t="s">
        <v>18</v>
      </c>
      <c r="H1590" s="239">
        <f t="shared" si="22"/>
        <v>100</v>
      </c>
      <c r="I1590" s="86" t="s">
        <v>6205</v>
      </c>
    </row>
    <row r="1591" spans="1:9" x14ac:dyDescent="0.3">
      <c r="A1591" s="87" t="s">
        <v>2869</v>
      </c>
      <c r="B1591" s="87" t="s">
        <v>1161</v>
      </c>
      <c r="C1591" s="87" t="s">
        <v>2870</v>
      </c>
      <c r="D1591" s="86" t="s">
        <v>146</v>
      </c>
      <c r="E1591" s="86" t="s">
        <v>147</v>
      </c>
      <c r="F1591" s="86" t="s">
        <v>27</v>
      </c>
      <c r="G1591" s="86" t="s">
        <v>18</v>
      </c>
      <c r="H1591" s="239">
        <f t="shared" si="22"/>
        <v>100</v>
      </c>
      <c r="I1591" s="86" t="s">
        <v>6205</v>
      </c>
    </row>
    <row r="1592" spans="1:9" x14ac:dyDescent="0.3">
      <c r="A1592" s="87" t="s">
        <v>4965</v>
      </c>
      <c r="B1592" s="87" t="s">
        <v>1161</v>
      </c>
      <c r="C1592" s="87" t="s">
        <v>4966</v>
      </c>
      <c r="D1592" s="86" t="s">
        <v>146</v>
      </c>
      <c r="E1592" s="86" t="s">
        <v>147</v>
      </c>
      <c r="F1592" s="86" t="s">
        <v>29</v>
      </c>
      <c r="G1592" s="86" t="s">
        <v>84</v>
      </c>
      <c r="H1592" s="239">
        <f t="shared" si="22"/>
        <v>0</v>
      </c>
      <c r="I1592" s="86" t="s">
        <v>6205</v>
      </c>
    </row>
    <row r="1593" spans="1:9" x14ac:dyDescent="0.3">
      <c r="A1593" s="87" t="s">
        <v>2871</v>
      </c>
      <c r="B1593" s="87" t="s">
        <v>1161</v>
      </c>
      <c r="C1593" s="87" t="s">
        <v>2872</v>
      </c>
      <c r="D1593" s="86" t="s">
        <v>146</v>
      </c>
      <c r="E1593" s="86" t="s">
        <v>147</v>
      </c>
      <c r="F1593" s="86" t="s">
        <v>27</v>
      </c>
      <c r="G1593" s="86" t="s">
        <v>20</v>
      </c>
      <c r="H1593" s="239">
        <f t="shared" si="22"/>
        <v>100</v>
      </c>
      <c r="I1593" s="86" t="s">
        <v>6205</v>
      </c>
    </row>
    <row r="1594" spans="1:9" x14ac:dyDescent="0.3">
      <c r="A1594" s="87" t="s">
        <v>2873</v>
      </c>
      <c r="B1594" s="87" t="s">
        <v>1161</v>
      </c>
      <c r="C1594" s="87" t="s">
        <v>2874</v>
      </c>
      <c r="D1594" s="86" t="s">
        <v>146</v>
      </c>
      <c r="E1594" s="86" t="s">
        <v>147</v>
      </c>
      <c r="F1594" s="86" t="s">
        <v>27</v>
      </c>
      <c r="G1594" s="86" t="s">
        <v>18</v>
      </c>
      <c r="H1594" s="239">
        <f t="shared" si="22"/>
        <v>100</v>
      </c>
      <c r="I1594" s="86" t="s">
        <v>6205</v>
      </c>
    </row>
    <row r="1595" spans="1:9" x14ac:dyDescent="0.3">
      <c r="A1595" s="87" t="s">
        <v>2875</v>
      </c>
      <c r="B1595" s="87" t="s">
        <v>1161</v>
      </c>
      <c r="C1595" s="87" t="s">
        <v>2876</v>
      </c>
      <c r="D1595" s="86" t="s">
        <v>146</v>
      </c>
      <c r="E1595" s="86" t="s">
        <v>147</v>
      </c>
      <c r="F1595" s="86" t="s">
        <v>27</v>
      </c>
      <c r="G1595" s="86" t="s">
        <v>20</v>
      </c>
      <c r="H1595" s="239">
        <f t="shared" si="22"/>
        <v>100</v>
      </c>
      <c r="I1595" s="86" t="s">
        <v>6205</v>
      </c>
    </row>
    <row r="1596" spans="1:9" x14ac:dyDescent="0.3">
      <c r="A1596" s="87" t="s">
        <v>2877</v>
      </c>
      <c r="B1596" s="87" t="s">
        <v>1161</v>
      </c>
      <c r="C1596" s="87" t="s">
        <v>2878</v>
      </c>
      <c r="D1596" s="86" t="s">
        <v>146</v>
      </c>
      <c r="E1596" s="86" t="s">
        <v>147</v>
      </c>
      <c r="F1596" s="86" t="s">
        <v>27</v>
      </c>
      <c r="G1596" s="86" t="s">
        <v>20</v>
      </c>
      <c r="H1596" s="239">
        <f t="shared" si="22"/>
        <v>100</v>
      </c>
      <c r="I1596" s="86" t="s">
        <v>6205</v>
      </c>
    </row>
    <row r="1597" spans="1:9" x14ac:dyDescent="0.3">
      <c r="A1597" s="87" t="s">
        <v>2879</v>
      </c>
      <c r="B1597" s="87" t="s">
        <v>1161</v>
      </c>
      <c r="C1597" s="87" t="s">
        <v>2880</v>
      </c>
      <c r="D1597" s="86" t="s">
        <v>146</v>
      </c>
      <c r="E1597" s="86" t="s">
        <v>147</v>
      </c>
      <c r="F1597" s="86" t="s">
        <v>27</v>
      </c>
      <c r="G1597" s="86" t="s">
        <v>20</v>
      </c>
      <c r="H1597" s="239">
        <f t="shared" si="22"/>
        <v>100</v>
      </c>
      <c r="I1597" s="86" t="s">
        <v>6205</v>
      </c>
    </row>
    <row r="1598" spans="1:9" x14ac:dyDescent="0.3">
      <c r="A1598" s="87" t="s">
        <v>2881</v>
      </c>
      <c r="B1598" s="87" t="s">
        <v>1161</v>
      </c>
      <c r="C1598" s="87" t="s">
        <v>2882</v>
      </c>
      <c r="D1598" s="86" t="s">
        <v>146</v>
      </c>
      <c r="E1598" s="86" t="s">
        <v>147</v>
      </c>
      <c r="F1598" s="86" t="s">
        <v>27</v>
      </c>
      <c r="G1598" s="86" t="s">
        <v>18</v>
      </c>
      <c r="H1598" s="239">
        <f t="shared" si="22"/>
        <v>100</v>
      </c>
      <c r="I1598" s="86" t="s">
        <v>6205</v>
      </c>
    </row>
    <row r="1599" spans="1:9" x14ac:dyDescent="0.3">
      <c r="A1599" s="87" t="s">
        <v>2883</v>
      </c>
      <c r="B1599" s="87" t="s">
        <v>1161</v>
      </c>
      <c r="C1599" s="87" t="s">
        <v>2884</v>
      </c>
      <c r="D1599" s="86" t="s">
        <v>146</v>
      </c>
      <c r="E1599" s="86" t="s">
        <v>147</v>
      </c>
      <c r="F1599" s="86" t="s">
        <v>27</v>
      </c>
      <c r="G1599" s="86" t="s">
        <v>84</v>
      </c>
      <c r="H1599" s="239">
        <f t="shared" si="22"/>
        <v>100</v>
      </c>
      <c r="I1599" s="86" t="s">
        <v>6205</v>
      </c>
    </row>
    <row r="1600" spans="1:9" x14ac:dyDescent="0.3">
      <c r="A1600" s="87" t="s">
        <v>2885</v>
      </c>
      <c r="B1600" s="87" t="s">
        <v>1161</v>
      </c>
      <c r="C1600" s="87" t="s">
        <v>2886</v>
      </c>
      <c r="D1600" s="86" t="s">
        <v>146</v>
      </c>
      <c r="E1600" s="86" t="s">
        <v>147</v>
      </c>
      <c r="F1600" s="86" t="s">
        <v>27</v>
      </c>
      <c r="G1600" s="86" t="s">
        <v>84</v>
      </c>
      <c r="H1600" s="239">
        <f t="shared" ref="H1600:H1663" si="23">IF($A1600="","",IF($F1600=INDEX(Cat_ZAP,1),INDEX(Pts_ZAP,1),IF($G1600="","",_xlfn.XLOOKUP($G1600,Cat_Marg,Pts_Marg,""))))</f>
        <v>100</v>
      </c>
      <c r="I1600" s="86" t="s">
        <v>6205</v>
      </c>
    </row>
    <row r="1601" spans="1:9" x14ac:dyDescent="0.3">
      <c r="A1601" s="87" t="s">
        <v>2887</v>
      </c>
      <c r="B1601" s="87" t="s">
        <v>1161</v>
      </c>
      <c r="C1601" s="87" t="s">
        <v>2888</v>
      </c>
      <c r="D1601" s="86" t="s">
        <v>146</v>
      </c>
      <c r="E1601" s="86" t="s">
        <v>147</v>
      </c>
      <c r="F1601" s="86" t="s">
        <v>27</v>
      </c>
      <c r="G1601" s="86" t="s">
        <v>18</v>
      </c>
      <c r="H1601" s="239">
        <f t="shared" si="23"/>
        <v>100</v>
      </c>
      <c r="I1601" s="86" t="s">
        <v>6205</v>
      </c>
    </row>
    <row r="1602" spans="1:9" x14ac:dyDescent="0.3">
      <c r="A1602" s="87" t="s">
        <v>2889</v>
      </c>
      <c r="B1602" s="87" t="s">
        <v>1161</v>
      </c>
      <c r="C1602" s="87" t="s">
        <v>2890</v>
      </c>
      <c r="D1602" s="86" t="s">
        <v>146</v>
      </c>
      <c r="E1602" s="86" t="s">
        <v>147</v>
      </c>
      <c r="F1602" s="86" t="s">
        <v>27</v>
      </c>
      <c r="G1602" s="86" t="s">
        <v>18</v>
      </c>
      <c r="H1602" s="239">
        <f t="shared" si="23"/>
        <v>100</v>
      </c>
      <c r="I1602" s="86" t="s">
        <v>6205</v>
      </c>
    </row>
    <row r="1603" spans="1:9" x14ac:dyDescent="0.3">
      <c r="A1603" s="87" t="s">
        <v>2891</v>
      </c>
      <c r="B1603" s="87" t="s">
        <v>1161</v>
      </c>
      <c r="C1603" s="87" t="s">
        <v>2892</v>
      </c>
      <c r="D1603" s="86" t="s">
        <v>146</v>
      </c>
      <c r="E1603" s="86" t="s">
        <v>147</v>
      </c>
      <c r="F1603" s="86" t="s">
        <v>27</v>
      </c>
      <c r="G1603" s="86" t="s">
        <v>18</v>
      </c>
      <c r="H1603" s="239">
        <f t="shared" si="23"/>
        <v>100</v>
      </c>
      <c r="I1603" s="86" t="s">
        <v>6205</v>
      </c>
    </row>
    <row r="1604" spans="1:9" x14ac:dyDescent="0.3">
      <c r="A1604" s="87" t="s">
        <v>2893</v>
      </c>
      <c r="B1604" s="87" t="s">
        <v>1161</v>
      </c>
      <c r="C1604" s="87" t="s">
        <v>2894</v>
      </c>
      <c r="D1604" s="86" t="s">
        <v>146</v>
      </c>
      <c r="E1604" s="86" t="s">
        <v>147</v>
      </c>
      <c r="F1604" s="86" t="s">
        <v>27</v>
      </c>
      <c r="G1604" s="86" t="s">
        <v>20</v>
      </c>
      <c r="H1604" s="239">
        <f t="shared" si="23"/>
        <v>100</v>
      </c>
      <c r="I1604" s="86" t="s">
        <v>6205</v>
      </c>
    </row>
    <row r="1605" spans="1:9" x14ac:dyDescent="0.3">
      <c r="A1605" s="87" t="s">
        <v>2895</v>
      </c>
      <c r="B1605" s="87" t="s">
        <v>1161</v>
      </c>
      <c r="C1605" s="87" t="s">
        <v>2896</v>
      </c>
      <c r="D1605" s="86" t="s">
        <v>146</v>
      </c>
      <c r="E1605" s="86" t="s">
        <v>147</v>
      </c>
      <c r="F1605" s="86" t="s">
        <v>27</v>
      </c>
      <c r="G1605" s="86" t="s">
        <v>22</v>
      </c>
      <c r="H1605" s="239">
        <f t="shared" si="23"/>
        <v>100</v>
      </c>
      <c r="I1605" s="86" t="s">
        <v>6205</v>
      </c>
    </row>
    <row r="1606" spans="1:9" x14ac:dyDescent="0.3">
      <c r="A1606" s="87" t="s">
        <v>2897</v>
      </c>
      <c r="B1606" s="87" t="s">
        <v>1161</v>
      </c>
      <c r="C1606" s="87" t="s">
        <v>2898</v>
      </c>
      <c r="D1606" s="86" t="s">
        <v>146</v>
      </c>
      <c r="E1606" s="86" t="s">
        <v>147</v>
      </c>
      <c r="F1606" s="86" t="s">
        <v>27</v>
      </c>
      <c r="G1606" s="86" t="s">
        <v>18</v>
      </c>
      <c r="H1606" s="239">
        <f t="shared" si="23"/>
        <v>100</v>
      </c>
      <c r="I1606" s="86" t="s">
        <v>6205</v>
      </c>
    </row>
    <row r="1607" spans="1:9" x14ac:dyDescent="0.3">
      <c r="A1607" s="87" t="s">
        <v>2899</v>
      </c>
      <c r="B1607" s="87" t="s">
        <v>1161</v>
      </c>
      <c r="C1607" s="87" t="s">
        <v>2900</v>
      </c>
      <c r="D1607" s="86" t="s">
        <v>146</v>
      </c>
      <c r="E1607" s="86" t="s">
        <v>147</v>
      </c>
      <c r="F1607" s="86" t="s">
        <v>27</v>
      </c>
      <c r="G1607" s="86" t="s">
        <v>22</v>
      </c>
      <c r="H1607" s="239">
        <f t="shared" si="23"/>
        <v>100</v>
      </c>
      <c r="I1607" s="86" t="s">
        <v>6205</v>
      </c>
    </row>
    <row r="1608" spans="1:9" x14ac:dyDescent="0.3">
      <c r="A1608" s="87" t="s">
        <v>2901</v>
      </c>
      <c r="B1608" s="87" t="s">
        <v>1161</v>
      </c>
      <c r="C1608" s="87" t="s">
        <v>2902</v>
      </c>
      <c r="D1608" s="86" t="s">
        <v>146</v>
      </c>
      <c r="E1608" s="86" t="s">
        <v>147</v>
      </c>
      <c r="F1608" s="86" t="s">
        <v>27</v>
      </c>
      <c r="G1608" s="86" t="s">
        <v>22</v>
      </c>
      <c r="H1608" s="239">
        <f t="shared" si="23"/>
        <v>100</v>
      </c>
      <c r="I1608" s="86" t="s">
        <v>6205</v>
      </c>
    </row>
    <row r="1609" spans="1:9" x14ac:dyDescent="0.3">
      <c r="A1609" s="87" t="s">
        <v>2903</v>
      </c>
      <c r="B1609" s="87" t="s">
        <v>1161</v>
      </c>
      <c r="C1609" s="87" t="s">
        <v>2904</v>
      </c>
      <c r="D1609" s="86" t="s">
        <v>146</v>
      </c>
      <c r="E1609" s="86" t="s">
        <v>147</v>
      </c>
      <c r="F1609" s="86" t="s">
        <v>27</v>
      </c>
      <c r="G1609" s="86" t="s">
        <v>22</v>
      </c>
      <c r="H1609" s="239">
        <f t="shared" si="23"/>
        <v>100</v>
      </c>
      <c r="I1609" s="86" t="s">
        <v>6205</v>
      </c>
    </row>
    <row r="1610" spans="1:9" x14ac:dyDescent="0.3">
      <c r="A1610" s="87" t="s">
        <v>2905</v>
      </c>
      <c r="B1610" s="87" t="s">
        <v>1161</v>
      </c>
      <c r="C1610" s="87" t="s">
        <v>2906</v>
      </c>
      <c r="D1610" s="86" t="s">
        <v>146</v>
      </c>
      <c r="E1610" s="86" t="s">
        <v>147</v>
      </c>
      <c r="F1610" s="86" t="s">
        <v>27</v>
      </c>
      <c r="G1610" s="86" t="s">
        <v>20</v>
      </c>
      <c r="H1610" s="239">
        <f t="shared" si="23"/>
        <v>100</v>
      </c>
      <c r="I1610" s="86" t="s">
        <v>6205</v>
      </c>
    </row>
    <row r="1611" spans="1:9" x14ac:dyDescent="0.3">
      <c r="A1611" s="87" t="s">
        <v>2907</v>
      </c>
      <c r="B1611" s="87" t="s">
        <v>1161</v>
      </c>
      <c r="C1611" s="87" t="s">
        <v>2908</v>
      </c>
      <c r="D1611" s="86" t="s">
        <v>146</v>
      </c>
      <c r="E1611" s="86" t="s">
        <v>147</v>
      </c>
      <c r="F1611" s="86" t="s">
        <v>27</v>
      </c>
      <c r="G1611" s="86" t="s">
        <v>84</v>
      </c>
      <c r="H1611" s="239">
        <f t="shared" si="23"/>
        <v>100</v>
      </c>
      <c r="I1611" s="86" t="s">
        <v>6205</v>
      </c>
    </row>
    <row r="1612" spans="1:9" x14ac:dyDescent="0.3">
      <c r="A1612" s="87" t="s">
        <v>2909</v>
      </c>
      <c r="B1612" s="87" t="s">
        <v>1161</v>
      </c>
      <c r="C1612" s="87" t="s">
        <v>2910</v>
      </c>
      <c r="D1612" s="86" t="s">
        <v>146</v>
      </c>
      <c r="E1612" s="86" t="s">
        <v>147</v>
      </c>
      <c r="F1612" s="86" t="s">
        <v>27</v>
      </c>
      <c r="G1612" s="86" t="s">
        <v>22</v>
      </c>
      <c r="H1612" s="239">
        <f t="shared" si="23"/>
        <v>100</v>
      </c>
      <c r="I1612" s="86" t="s">
        <v>6205</v>
      </c>
    </row>
    <row r="1613" spans="1:9" x14ac:dyDescent="0.3">
      <c r="A1613" s="87" t="s">
        <v>2911</v>
      </c>
      <c r="B1613" s="87" t="s">
        <v>1161</v>
      </c>
      <c r="C1613" s="87" t="s">
        <v>2912</v>
      </c>
      <c r="D1613" s="86" t="s">
        <v>146</v>
      </c>
      <c r="E1613" s="86" t="s">
        <v>147</v>
      </c>
      <c r="F1613" s="86" t="s">
        <v>27</v>
      </c>
      <c r="G1613" s="86" t="s">
        <v>20</v>
      </c>
      <c r="H1613" s="239">
        <f t="shared" si="23"/>
        <v>100</v>
      </c>
      <c r="I1613" s="86" t="s">
        <v>6205</v>
      </c>
    </row>
    <row r="1614" spans="1:9" x14ac:dyDescent="0.3">
      <c r="A1614" s="87" t="s">
        <v>2913</v>
      </c>
      <c r="B1614" s="87" t="s">
        <v>1161</v>
      </c>
      <c r="C1614" s="87" t="s">
        <v>2914</v>
      </c>
      <c r="D1614" s="86" t="s">
        <v>146</v>
      </c>
      <c r="E1614" s="86" t="s">
        <v>147</v>
      </c>
      <c r="F1614" s="86" t="s">
        <v>27</v>
      </c>
      <c r="G1614" s="86" t="s">
        <v>20</v>
      </c>
      <c r="H1614" s="239">
        <f t="shared" si="23"/>
        <v>100</v>
      </c>
      <c r="I1614" s="86" t="s">
        <v>6205</v>
      </c>
    </row>
    <row r="1615" spans="1:9" x14ac:dyDescent="0.3">
      <c r="A1615" s="87" t="s">
        <v>2915</v>
      </c>
      <c r="B1615" s="87" t="s">
        <v>1161</v>
      </c>
      <c r="C1615" s="87" t="s">
        <v>2916</v>
      </c>
      <c r="D1615" s="86" t="s">
        <v>146</v>
      </c>
      <c r="E1615" s="86" t="s">
        <v>147</v>
      </c>
      <c r="F1615" s="86" t="s">
        <v>27</v>
      </c>
      <c r="G1615" s="86" t="s">
        <v>85</v>
      </c>
      <c r="H1615" s="239">
        <f t="shared" si="23"/>
        <v>100</v>
      </c>
      <c r="I1615" s="86" t="s">
        <v>6205</v>
      </c>
    </row>
    <row r="1616" spans="1:9" x14ac:dyDescent="0.3">
      <c r="A1616" s="87" t="s">
        <v>2917</v>
      </c>
      <c r="B1616" s="87" t="s">
        <v>1161</v>
      </c>
      <c r="C1616" s="87" t="s">
        <v>2918</v>
      </c>
      <c r="D1616" s="86" t="s">
        <v>146</v>
      </c>
      <c r="E1616" s="86" t="s">
        <v>147</v>
      </c>
      <c r="F1616" s="86" t="s">
        <v>27</v>
      </c>
      <c r="G1616" s="86" t="s">
        <v>20</v>
      </c>
      <c r="H1616" s="239">
        <f t="shared" si="23"/>
        <v>100</v>
      </c>
      <c r="I1616" s="86" t="s">
        <v>6205</v>
      </c>
    </row>
    <row r="1617" spans="1:9" x14ac:dyDescent="0.3">
      <c r="A1617" s="87" t="s">
        <v>4967</v>
      </c>
      <c r="B1617" s="87" t="s">
        <v>1161</v>
      </c>
      <c r="C1617" s="87" t="s">
        <v>4968</v>
      </c>
      <c r="D1617" s="86" t="s">
        <v>146</v>
      </c>
      <c r="E1617" s="86" t="s">
        <v>147</v>
      </c>
      <c r="F1617" s="86" t="s">
        <v>29</v>
      </c>
      <c r="G1617" s="86" t="s">
        <v>18</v>
      </c>
      <c r="H1617" s="239">
        <f t="shared" si="23"/>
        <v>0</v>
      </c>
      <c r="I1617" s="86" t="s">
        <v>6205</v>
      </c>
    </row>
    <row r="1618" spans="1:9" x14ac:dyDescent="0.3">
      <c r="A1618" s="87" t="s">
        <v>2919</v>
      </c>
      <c r="B1618" s="87" t="s">
        <v>1161</v>
      </c>
      <c r="C1618" s="87" t="s">
        <v>2920</v>
      </c>
      <c r="D1618" s="86" t="s">
        <v>146</v>
      </c>
      <c r="E1618" s="86" t="s">
        <v>147</v>
      </c>
      <c r="F1618" s="86" t="s">
        <v>27</v>
      </c>
      <c r="G1618" s="86" t="s">
        <v>84</v>
      </c>
      <c r="H1618" s="239">
        <f t="shared" si="23"/>
        <v>100</v>
      </c>
      <c r="I1618" s="86" t="s">
        <v>6205</v>
      </c>
    </row>
    <row r="1619" spans="1:9" x14ac:dyDescent="0.3">
      <c r="A1619" s="87" t="s">
        <v>2921</v>
      </c>
      <c r="B1619" s="87" t="s">
        <v>1161</v>
      </c>
      <c r="C1619" s="87" t="s">
        <v>2922</v>
      </c>
      <c r="D1619" s="86" t="s">
        <v>146</v>
      </c>
      <c r="E1619" s="86" t="s">
        <v>147</v>
      </c>
      <c r="F1619" s="86" t="s">
        <v>27</v>
      </c>
      <c r="G1619" s="86" t="s">
        <v>18</v>
      </c>
      <c r="H1619" s="239">
        <f t="shared" si="23"/>
        <v>100</v>
      </c>
      <c r="I1619" s="86" t="s">
        <v>6205</v>
      </c>
    </row>
    <row r="1620" spans="1:9" x14ac:dyDescent="0.3">
      <c r="A1620" s="87" t="s">
        <v>2923</v>
      </c>
      <c r="B1620" s="87" t="s">
        <v>1161</v>
      </c>
      <c r="C1620" s="87" t="s">
        <v>2924</v>
      </c>
      <c r="D1620" s="86" t="s">
        <v>146</v>
      </c>
      <c r="E1620" s="86" t="s">
        <v>147</v>
      </c>
      <c r="F1620" s="86" t="s">
        <v>27</v>
      </c>
      <c r="G1620" s="86" t="s">
        <v>18</v>
      </c>
      <c r="H1620" s="239">
        <f t="shared" si="23"/>
        <v>100</v>
      </c>
      <c r="I1620" s="86" t="s">
        <v>6205</v>
      </c>
    </row>
    <row r="1621" spans="1:9" x14ac:dyDescent="0.3">
      <c r="A1621" s="87" t="s">
        <v>2925</v>
      </c>
      <c r="B1621" s="87" t="s">
        <v>1161</v>
      </c>
      <c r="C1621" s="87" t="s">
        <v>2926</v>
      </c>
      <c r="D1621" s="86" t="s">
        <v>146</v>
      </c>
      <c r="E1621" s="86" t="s">
        <v>147</v>
      </c>
      <c r="F1621" s="86" t="s">
        <v>27</v>
      </c>
      <c r="G1621" s="86" t="s">
        <v>84</v>
      </c>
      <c r="H1621" s="239">
        <f t="shared" si="23"/>
        <v>100</v>
      </c>
      <c r="I1621" s="86" t="s">
        <v>6205</v>
      </c>
    </row>
    <row r="1622" spans="1:9" x14ac:dyDescent="0.3">
      <c r="A1622" s="87" t="s">
        <v>2927</v>
      </c>
      <c r="B1622" s="87" t="s">
        <v>1161</v>
      </c>
      <c r="C1622" s="87" t="s">
        <v>2928</v>
      </c>
      <c r="D1622" s="86" t="s">
        <v>146</v>
      </c>
      <c r="E1622" s="86" t="s">
        <v>147</v>
      </c>
      <c r="F1622" s="86" t="s">
        <v>27</v>
      </c>
      <c r="G1622" s="86" t="s">
        <v>18</v>
      </c>
      <c r="H1622" s="239">
        <f t="shared" si="23"/>
        <v>100</v>
      </c>
      <c r="I1622" s="86" t="s">
        <v>6205</v>
      </c>
    </row>
    <row r="1623" spans="1:9" x14ac:dyDescent="0.3">
      <c r="A1623" s="87" t="s">
        <v>4969</v>
      </c>
      <c r="B1623" s="87" t="s">
        <v>1161</v>
      </c>
      <c r="C1623" s="87" t="s">
        <v>4970</v>
      </c>
      <c r="D1623" s="86" t="s">
        <v>146</v>
      </c>
      <c r="E1623" s="86" t="s">
        <v>147</v>
      </c>
      <c r="F1623" s="86" t="s">
        <v>29</v>
      </c>
      <c r="G1623" s="86" t="s">
        <v>84</v>
      </c>
      <c r="H1623" s="239">
        <f t="shared" si="23"/>
        <v>0</v>
      </c>
      <c r="I1623" s="86" t="s">
        <v>6205</v>
      </c>
    </row>
    <row r="1624" spans="1:9" x14ac:dyDescent="0.3">
      <c r="A1624" s="87" t="s">
        <v>4971</v>
      </c>
      <c r="B1624" s="87" t="s">
        <v>1161</v>
      </c>
      <c r="C1624" s="87" t="s">
        <v>4972</v>
      </c>
      <c r="D1624" s="86" t="s">
        <v>146</v>
      </c>
      <c r="E1624" s="86" t="s">
        <v>147</v>
      </c>
      <c r="F1624" s="86" t="s">
        <v>29</v>
      </c>
      <c r="G1624" s="86" t="s">
        <v>84</v>
      </c>
      <c r="H1624" s="239">
        <f t="shared" si="23"/>
        <v>0</v>
      </c>
      <c r="I1624" s="86" t="s">
        <v>6205</v>
      </c>
    </row>
    <row r="1625" spans="1:9" x14ac:dyDescent="0.3">
      <c r="A1625" s="87" t="s">
        <v>2929</v>
      </c>
      <c r="B1625" s="87" t="s">
        <v>1161</v>
      </c>
      <c r="C1625" s="87" t="s">
        <v>2930</v>
      </c>
      <c r="D1625" s="86" t="s">
        <v>146</v>
      </c>
      <c r="E1625" s="86" t="s">
        <v>147</v>
      </c>
      <c r="F1625" s="86" t="s">
        <v>27</v>
      </c>
      <c r="G1625" s="86" t="s">
        <v>20</v>
      </c>
      <c r="H1625" s="239">
        <f t="shared" si="23"/>
        <v>100</v>
      </c>
      <c r="I1625" s="86" t="s">
        <v>6205</v>
      </c>
    </row>
    <row r="1626" spans="1:9" x14ac:dyDescent="0.3">
      <c r="A1626" s="87" t="s">
        <v>2931</v>
      </c>
      <c r="B1626" s="87" t="s">
        <v>1161</v>
      </c>
      <c r="C1626" s="87" t="s">
        <v>2932</v>
      </c>
      <c r="D1626" s="86" t="s">
        <v>146</v>
      </c>
      <c r="E1626" s="86" t="s">
        <v>147</v>
      </c>
      <c r="F1626" s="86" t="s">
        <v>27</v>
      </c>
      <c r="G1626" s="86" t="s">
        <v>18</v>
      </c>
      <c r="H1626" s="239">
        <f t="shared" si="23"/>
        <v>100</v>
      </c>
      <c r="I1626" s="86" t="s">
        <v>6205</v>
      </c>
    </row>
    <row r="1627" spans="1:9" x14ac:dyDescent="0.3">
      <c r="A1627" s="87" t="s">
        <v>2933</v>
      </c>
      <c r="B1627" s="87" t="s">
        <v>1161</v>
      </c>
      <c r="C1627" s="87" t="s">
        <v>2934</v>
      </c>
      <c r="D1627" s="86" t="s">
        <v>146</v>
      </c>
      <c r="E1627" s="86" t="s">
        <v>147</v>
      </c>
      <c r="F1627" s="86" t="s">
        <v>27</v>
      </c>
      <c r="G1627" s="86" t="s">
        <v>20</v>
      </c>
      <c r="H1627" s="239">
        <f t="shared" si="23"/>
        <v>100</v>
      </c>
      <c r="I1627" s="86" t="s">
        <v>6205</v>
      </c>
    </row>
    <row r="1628" spans="1:9" x14ac:dyDescent="0.3">
      <c r="A1628" s="87" t="s">
        <v>2935</v>
      </c>
      <c r="B1628" s="87" t="s">
        <v>1161</v>
      </c>
      <c r="C1628" s="87" t="s">
        <v>2936</v>
      </c>
      <c r="D1628" s="86" t="s">
        <v>146</v>
      </c>
      <c r="E1628" s="86" t="s">
        <v>147</v>
      </c>
      <c r="F1628" s="86" t="s">
        <v>27</v>
      </c>
      <c r="G1628" s="86" t="s">
        <v>85</v>
      </c>
      <c r="H1628" s="239">
        <f t="shared" si="23"/>
        <v>100</v>
      </c>
      <c r="I1628" s="86" t="s">
        <v>6205</v>
      </c>
    </row>
    <row r="1629" spans="1:9" x14ac:dyDescent="0.3">
      <c r="A1629" s="87" t="s">
        <v>2937</v>
      </c>
      <c r="B1629" s="87" t="s">
        <v>1161</v>
      </c>
      <c r="C1629" s="87" t="s">
        <v>2938</v>
      </c>
      <c r="D1629" s="86" t="s">
        <v>146</v>
      </c>
      <c r="E1629" s="86" t="s">
        <v>147</v>
      </c>
      <c r="F1629" s="86" t="s">
        <v>27</v>
      </c>
      <c r="G1629" s="86" t="s">
        <v>22</v>
      </c>
      <c r="H1629" s="239">
        <f t="shared" si="23"/>
        <v>100</v>
      </c>
      <c r="I1629" s="86" t="s">
        <v>6205</v>
      </c>
    </row>
    <row r="1630" spans="1:9" x14ac:dyDescent="0.3">
      <c r="A1630" s="87" t="s">
        <v>2939</v>
      </c>
      <c r="B1630" s="87" t="s">
        <v>1161</v>
      </c>
      <c r="C1630" s="87" t="s">
        <v>2940</v>
      </c>
      <c r="D1630" s="86" t="s">
        <v>146</v>
      </c>
      <c r="E1630" s="86" t="s">
        <v>147</v>
      </c>
      <c r="F1630" s="86" t="s">
        <v>27</v>
      </c>
      <c r="G1630" s="86" t="s">
        <v>22</v>
      </c>
      <c r="H1630" s="239">
        <f t="shared" si="23"/>
        <v>100</v>
      </c>
      <c r="I1630" s="86" t="s">
        <v>6205</v>
      </c>
    </row>
    <row r="1631" spans="1:9" x14ac:dyDescent="0.3">
      <c r="A1631" s="87" t="s">
        <v>2941</v>
      </c>
      <c r="B1631" s="87" t="s">
        <v>1161</v>
      </c>
      <c r="C1631" s="87" t="s">
        <v>2942</v>
      </c>
      <c r="D1631" s="86" t="s">
        <v>146</v>
      </c>
      <c r="E1631" s="86" t="s">
        <v>147</v>
      </c>
      <c r="F1631" s="86" t="s">
        <v>27</v>
      </c>
      <c r="G1631" s="86" t="s">
        <v>20</v>
      </c>
      <c r="H1631" s="239">
        <f t="shared" si="23"/>
        <v>100</v>
      </c>
      <c r="I1631" s="86" t="s">
        <v>6205</v>
      </c>
    </row>
    <row r="1632" spans="1:9" x14ac:dyDescent="0.3">
      <c r="A1632" s="87" t="s">
        <v>4973</v>
      </c>
      <c r="B1632" s="87" t="s">
        <v>1161</v>
      </c>
      <c r="C1632" s="87" t="s">
        <v>4974</v>
      </c>
      <c r="D1632" s="86" t="s">
        <v>146</v>
      </c>
      <c r="E1632" s="86" t="s">
        <v>147</v>
      </c>
      <c r="F1632" s="86" t="s">
        <v>29</v>
      </c>
      <c r="G1632" s="86" t="s">
        <v>84</v>
      </c>
      <c r="H1632" s="239">
        <f t="shared" si="23"/>
        <v>0</v>
      </c>
      <c r="I1632" s="86" t="s">
        <v>6205</v>
      </c>
    </row>
    <row r="1633" spans="1:9" x14ac:dyDescent="0.3">
      <c r="A1633" s="87" t="s">
        <v>2943</v>
      </c>
      <c r="B1633" s="87" t="s">
        <v>1161</v>
      </c>
      <c r="C1633" s="87" t="s">
        <v>2944</v>
      </c>
      <c r="D1633" s="86" t="s">
        <v>146</v>
      </c>
      <c r="E1633" s="86" t="s">
        <v>147</v>
      </c>
      <c r="F1633" s="86" t="s">
        <v>27</v>
      </c>
      <c r="G1633" s="86" t="s">
        <v>22</v>
      </c>
      <c r="H1633" s="239">
        <f t="shared" si="23"/>
        <v>100</v>
      </c>
      <c r="I1633" s="86" t="s">
        <v>6205</v>
      </c>
    </row>
    <row r="1634" spans="1:9" x14ac:dyDescent="0.3">
      <c r="A1634" s="87" t="s">
        <v>2945</v>
      </c>
      <c r="B1634" s="87" t="s">
        <v>1161</v>
      </c>
      <c r="C1634" s="87" t="s">
        <v>2946</v>
      </c>
      <c r="D1634" s="86" t="s">
        <v>146</v>
      </c>
      <c r="E1634" s="86" t="s">
        <v>147</v>
      </c>
      <c r="F1634" s="86" t="s">
        <v>27</v>
      </c>
      <c r="G1634" s="86" t="s">
        <v>18</v>
      </c>
      <c r="H1634" s="239">
        <f t="shared" si="23"/>
        <v>100</v>
      </c>
      <c r="I1634" s="86" t="s">
        <v>6205</v>
      </c>
    </row>
    <row r="1635" spans="1:9" x14ac:dyDescent="0.3">
      <c r="A1635" s="87" t="s">
        <v>2947</v>
      </c>
      <c r="B1635" s="87" t="s">
        <v>1161</v>
      </c>
      <c r="C1635" s="87" t="s">
        <v>2948</v>
      </c>
      <c r="D1635" s="86" t="s">
        <v>146</v>
      </c>
      <c r="E1635" s="86" t="s">
        <v>147</v>
      </c>
      <c r="F1635" s="86" t="s">
        <v>27</v>
      </c>
      <c r="G1635" s="86" t="s">
        <v>18</v>
      </c>
      <c r="H1635" s="239">
        <f t="shared" si="23"/>
        <v>100</v>
      </c>
      <c r="I1635" s="86" t="s">
        <v>6205</v>
      </c>
    </row>
    <row r="1636" spans="1:9" x14ac:dyDescent="0.3">
      <c r="A1636" s="87" t="s">
        <v>2949</v>
      </c>
      <c r="B1636" s="87" t="s">
        <v>1161</v>
      </c>
      <c r="C1636" s="87" t="s">
        <v>2950</v>
      </c>
      <c r="D1636" s="86" t="s">
        <v>146</v>
      </c>
      <c r="E1636" s="86" t="s">
        <v>147</v>
      </c>
      <c r="F1636" s="86" t="s">
        <v>27</v>
      </c>
      <c r="G1636" s="86" t="s">
        <v>20</v>
      </c>
      <c r="H1636" s="239">
        <f t="shared" si="23"/>
        <v>100</v>
      </c>
      <c r="I1636" s="86" t="s">
        <v>6205</v>
      </c>
    </row>
    <row r="1637" spans="1:9" x14ac:dyDescent="0.3">
      <c r="A1637" s="87" t="s">
        <v>2951</v>
      </c>
      <c r="B1637" s="87" t="s">
        <v>1161</v>
      </c>
      <c r="C1637" s="87" t="s">
        <v>2952</v>
      </c>
      <c r="D1637" s="86" t="s">
        <v>146</v>
      </c>
      <c r="E1637" s="86" t="s">
        <v>147</v>
      </c>
      <c r="F1637" s="86" t="s">
        <v>27</v>
      </c>
      <c r="G1637" s="86" t="s">
        <v>18</v>
      </c>
      <c r="H1637" s="239">
        <f t="shared" si="23"/>
        <v>100</v>
      </c>
      <c r="I1637" s="86" t="s">
        <v>6205</v>
      </c>
    </row>
    <row r="1638" spans="1:9" x14ac:dyDescent="0.3">
      <c r="A1638" s="87" t="s">
        <v>2953</v>
      </c>
      <c r="B1638" s="87" t="s">
        <v>1161</v>
      </c>
      <c r="C1638" s="87" t="s">
        <v>2954</v>
      </c>
      <c r="D1638" s="86" t="s">
        <v>146</v>
      </c>
      <c r="E1638" s="86" t="s">
        <v>147</v>
      </c>
      <c r="F1638" s="86" t="s">
        <v>27</v>
      </c>
      <c r="G1638" s="86" t="s">
        <v>18</v>
      </c>
      <c r="H1638" s="239">
        <f t="shared" si="23"/>
        <v>100</v>
      </c>
      <c r="I1638" s="86" t="s">
        <v>6205</v>
      </c>
    </row>
    <row r="1639" spans="1:9" x14ac:dyDescent="0.3">
      <c r="A1639" s="87" t="s">
        <v>4975</v>
      </c>
      <c r="B1639" s="87" t="s">
        <v>1161</v>
      </c>
      <c r="C1639" s="87" t="s">
        <v>4976</v>
      </c>
      <c r="D1639" s="86" t="s">
        <v>146</v>
      </c>
      <c r="E1639" s="86" t="s">
        <v>147</v>
      </c>
      <c r="F1639" s="86" t="s">
        <v>29</v>
      </c>
      <c r="G1639" s="86" t="s">
        <v>18</v>
      </c>
      <c r="H1639" s="239">
        <f t="shared" si="23"/>
        <v>0</v>
      </c>
      <c r="I1639" s="86" t="s">
        <v>6205</v>
      </c>
    </row>
    <row r="1640" spans="1:9" x14ac:dyDescent="0.3">
      <c r="A1640" s="87" t="s">
        <v>2955</v>
      </c>
      <c r="B1640" s="87" t="s">
        <v>1161</v>
      </c>
      <c r="C1640" s="87" t="s">
        <v>2956</v>
      </c>
      <c r="D1640" s="86" t="s">
        <v>146</v>
      </c>
      <c r="E1640" s="86" t="s">
        <v>147</v>
      </c>
      <c r="F1640" s="86" t="s">
        <v>27</v>
      </c>
      <c r="G1640" s="86" t="s">
        <v>20</v>
      </c>
      <c r="H1640" s="239">
        <f t="shared" si="23"/>
        <v>100</v>
      </c>
      <c r="I1640" s="86" t="s">
        <v>6205</v>
      </c>
    </row>
    <row r="1641" spans="1:9" x14ac:dyDescent="0.3">
      <c r="A1641" s="87" t="s">
        <v>2957</v>
      </c>
      <c r="B1641" s="87" t="s">
        <v>1161</v>
      </c>
      <c r="C1641" s="87" t="s">
        <v>2958</v>
      </c>
      <c r="D1641" s="86" t="s">
        <v>146</v>
      </c>
      <c r="E1641" s="86" t="s">
        <v>147</v>
      </c>
      <c r="F1641" s="86" t="s">
        <v>27</v>
      </c>
      <c r="G1641" s="86" t="s">
        <v>18</v>
      </c>
      <c r="H1641" s="239">
        <f t="shared" si="23"/>
        <v>100</v>
      </c>
      <c r="I1641" s="86" t="s">
        <v>6205</v>
      </c>
    </row>
    <row r="1642" spans="1:9" x14ac:dyDescent="0.3">
      <c r="A1642" s="87" t="s">
        <v>2959</v>
      </c>
      <c r="B1642" s="87" t="s">
        <v>1161</v>
      </c>
      <c r="C1642" s="87" t="s">
        <v>2960</v>
      </c>
      <c r="D1642" s="86" t="s">
        <v>146</v>
      </c>
      <c r="E1642" s="86" t="s">
        <v>147</v>
      </c>
      <c r="F1642" s="86" t="s">
        <v>27</v>
      </c>
      <c r="G1642" s="86" t="s">
        <v>18</v>
      </c>
      <c r="H1642" s="239">
        <f t="shared" si="23"/>
        <v>100</v>
      </c>
      <c r="I1642" s="86" t="s">
        <v>6205</v>
      </c>
    </row>
    <row r="1643" spans="1:9" x14ac:dyDescent="0.3">
      <c r="A1643" s="87" t="s">
        <v>2961</v>
      </c>
      <c r="B1643" s="87" t="s">
        <v>1161</v>
      </c>
      <c r="C1643" s="87" t="s">
        <v>2962</v>
      </c>
      <c r="D1643" s="86" t="s">
        <v>146</v>
      </c>
      <c r="E1643" s="86" t="s">
        <v>147</v>
      </c>
      <c r="F1643" s="86" t="s">
        <v>27</v>
      </c>
      <c r="G1643" s="86" t="s">
        <v>20</v>
      </c>
      <c r="H1643" s="239">
        <f t="shared" si="23"/>
        <v>100</v>
      </c>
      <c r="I1643" s="86" t="s">
        <v>6205</v>
      </c>
    </row>
    <row r="1644" spans="1:9" x14ac:dyDescent="0.3">
      <c r="A1644" s="87" t="s">
        <v>2963</v>
      </c>
      <c r="B1644" s="87" t="s">
        <v>1161</v>
      </c>
      <c r="C1644" s="87" t="s">
        <v>2964</v>
      </c>
      <c r="D1644" s="86" t="s">
        <v>146</v>
      </c>
      <c r="E1644" s="86" t="s">
        <v>147</v>
      </c>
      <c r="F1644" s="86" t="s">
        <v>27</v>
      </c>
      <c r="G1644" s="86" t="s">
        <v>18</v>
      </c>
      <c r="H1644" s="239">
        <f t="shared" si="23"/>
        <v>100</v>
      </c>
      <c r="I1644" s="86" t="s">
        <v>6205</v>
      </c>
    </row>
    <row r="1645" spans="1:9" x14ac:dyDescent="0.3">
      <c r="A1645" s="87" t="s">
        <v>4977</v>
      </c>
      <c r="B1645" s="87" t="s">
        <v>1161</v>
      </c>
      <c r="C1645" s="87" t="s">
        <v>4978</v>
      </c>
      <c r="D1645" s="86" t="s">
        <v>146</v>
      </c>
      <c r="E1645" s="86" t="s">
        <v>147</v>
      </c>
      <c r="F1645" s="86" t="s">
        <v>29</v>
      </c>
      <c r="G1645" s="86" t="s">
        <v>84</v>
      </c>
      <c r="H1645" s="239">
        <f t="shared" si="23"/>
        <v>0</v>
      </c>
      <c r="I1645" s="86" t="s">
        <v>6205</v>
      </c>
    </row>
    <row r="1646" spans="1:9" x14ac:dyDescent="0.3">
      <c r="A1646" s="87" t="s">
        <v>2965</v>
      </c>
      <c r="B1646" s="87" t="s">
        <v>1161</v>
      </c>
      <c r="C1646" s="87" t="s">
        <v>2966</v>
      </c>
      <c r="D1646" s="86" t="s">
        <v>146</v>
      </c>
      <c r="E1646" s="86" t="s">
        <v>147</v>
      </c>
      <c r="F1646" s="86" t="s">
        <v>27</v>
      </c>
      <c r="G1646" s="86" t="s">
        <v>20</v>
      </c>
      <c r="H1646" s="239">
        <f t="shared" si="23"/>
        <v>100</v>
      </c>
      <c r="I1646" s="86" t="s">
        <v>6205</v>
      </c>
    </row>
    <row r="1647" spans="1:9" x14ac:dyDescent="0.3">
      <c r="A1647" s="87" t="s">
        <v>2967</v>
      </c>
      <c r="B1647" s="87" t="s">
        <v>1161</v>
      </c>
      <c r="C1647" s="87" t="s">
        <v>2968</v>
      </c>
      <c r="D1647" s="86" t="s">
        <v>146</v>
      </c>
      <c r="E1647" s="86" t="s">
        <v>147</v>
      </c>
      <c r="F1647" s="86" t="s">
        <v>27</v>
      </c>
      <c r="G1647" s="86" t="s">
        <v>20</v>
      </c>
      <c r="H1647" s="239">
        <f t="shared" si="23"/>
        <v>100</v>
      </c>
      <c r="I1647" s="86" t="s">
        <v>6205</v>
      </c>
    </row>
    <row r="1648" spans="1:9" x14ac:dyDescent="0.3">
      <c r="A1648" s="87" t="s">
        <v>2969</v>
      </c>
      <c r="B1648" s="87" t="s">
        <v>1161</v>
      </c>
      <c r="C1648" s="87" t="s">
        <v>2970</v>
      </c>
      <c r="D1648" s="86" t="s">
        <v>146</v>
      </c>
      <c r="E1648" s="86" t="s">
        <v>147</v>
      </c>
      <c r="F1648" s="86" t="s">
        <v>27</v>
      </c>
      <c r="G1648" s="86" t="s">
        <v>18</v>
      </c>
      <c r="H1648" s="239">
        <f t="shared" si="23"/>
        <v>100</v>
      </c>
      <c r="I1648" s="86" t="s">
        <v>6205</v>
      </c>
    </row>
    <row r="1649" spans="1:9" x14ac:dyDescent="0.3">
      <c r="A1649" s="87" t="s">
        <v>2971</v>
      </c>
      <c r="B1649" s="87" t="s">
        <v>1161</v>
      </c>
      <c r="C1649" s="87" t="s">
        <v>2972</v>
      </c>
      <c r="D1649" s="86" t="s">
        <v>146</v>
      </c>
      <c r="E1649" s="86" t="s">
        <v>147</v>
      </c>
      <c r="F1649" s="86" t="s">
        <v>27</v>
      </c>
      <c r="G1649" s="86" t="s">
        <v>84</v>
      </c>
      <c r="H1649" s="239">
        <f t="shared" si="23"/>
        <v>100</v>
      </c>
      <c r="I1649" s="86" t="s">
        <v>6205</v>
      </c>
    </row>
    <row r="1650" spans="1:9" x14ac:dyDescent="0.3">
      <c r="A1650" s="87" t="s">
        <v>2973</v>
      </c>
      <c r="B1650" s="87" t="s">
        <v>1161</v>
      </c>
      <c r="C1650" s="87" t="s">
        <v>2974</v>
      </c>
      <c r="D1650" s="86" t="s">
        <v>146</v>
      </c>
      <c r="E1650" s="86" t="s">
        <v>147</v>
      </c>
      <c r="F1650" s="86" t="s">
        <v>27</v>
      </c>
      <c r="G1650" s="86" t="s">
        <v>18</v>
      </c>
      <c r="H1650" s="239">
        <f t="shared" si="23"/>
        <v>100</v>
      </c>
      <c r="I1650" s="86" t="s">
        <v>6205</v>
      </c>
    </row>
    <row r="1651" spans="1:9" x14ac:dyDescent="0.3">
      <c r="A1651" s="87" t="s">
        <v>2975</v>
      </c>
      <c r="B1651" s="87" t="s">
        <v>1161</v>
      </c>
      <c r="C1651" s="87" t="s">
        <v>2976</v>
      </c>
      <c r="D1651" s="86" t="s">
        <v>146</v>
      </c>
      <c r="E1651" s="86" t="s">
        <v>147</v>
      </c>
      <c r="F1651" s="86" t="s">
        <v>27</v>
      </c>
      <c r="G1651" s="86" t="s">
        <v>18</v>
      </c>
      <c r="H1651" s="239">
        <f t="shared" si="23"/>
        <v>100</v>
      </c>
      <c r="I1651" s="86" t="s">
        <v>6205</v>
      </c>
    </row>
    <row r="1652" spans="1:9" x14ac:dyDescent="0.3">
      <c r="A1652" s="87" t="s">
        <v>2977</v>
      </c>
      <c r="B1652" s="87" t="s">
        <v>1161</v>
      </c>
      <c r="C1652" s="87" t="s">
        <v>2978</v>
      </c>
      <c r="D1652" s="86" t="s">
        <v>146</v>
      </c>
      <c r="E1652" s="86" t="s">
        <v>147</v>
      </c>
      <c r="F1652" s="86" t="s">
        <v>27</v>
      </c>
      <c r="G1652" s="86" t="s">
        <v>18</v>
      </c>
      <c r="H1652" s="239">
        <f t="shared" si="23"/>
        <v>100</v>
      </c>
      <c r="I1652" s="86" t="s">
        <v>6205</v>
      </c>
    </row>
    <row r="1653" spans="1:9" x14ac:dyDescent="0.3">
      <c r="A1653" s="87" t="s">
        <v>2979</v>
      </c>
      <c r="B1653" s="87" t="s">
        <v>1161</v>
      </c>
      <c r="C1653" s="87" t="s">
        <v>2980</v>
      </c>
      <c r="D1653" s="86" t="s">
        <v>146</v>
      </c>
      <c r="E1653" s="86" t="s">
        <v>147</v>
      </c>
      <c r="F1653" s="86" t="s">
        <v>27</v>
      </c>
      <c r="G1653" s="86" t="s">
        <v>18</v>
      </c>
      <c r="H1653" s="239">
        <f t="shared" si="23"/>
        <v>100</v>
      </c>
      <c r="I1653" s="86" t="s">
        <v>6205</v>
      </c>
    </row>
    <row r="1654" spans="1:9" x14ac:dyDescent="0.3">
      <c r="A1654" s="87" t="s">
        <v>2981</v>
      </c>
      <c r="B1654" s="87" t="s">
        <v>1161</v>
      </c>
      <c r="C1654" s="87" t="s">
        <v>2982</v>
      </c>
      <c r="D1654" s="86" t="s">
        <v>146</v>
      </c>
      <c r="E1654" s="86" t="s">
        <v>147</v>
      </c>
      <c r="F1654" s="86" t="s">
        <v>27</v>
      </c>
      <c r="G1654" s="86" t="s">
        <v>20</v>
      </c>
      <c r="H1654" s="239">
        <f t="shared" si="23"/>
        <v>100</v>
      </c>
      <c r="I1654" s="86" t="s">
        <v>6205</v>
      </c>
    </row>
    <row r="1655" spans="1:9" x14ac:dyDescent="0.3">
      <c r="A1655" s="87" t="s">
        <v>2983</v>
      </c>
      <c r="B1655" s="87" t="s">
        <v>1161</v>
      </c>
      <c r="C1655" s="87" t="s">
        <v>2984</v>
      </c>
      <c r="D1655" s="86" t="s">
        <v>146</v>
      </c>
      <c r="E1655" s="86" t="s">
        <v>147</v>
      </c>
      <c r="F1655" s="86" t="s">
        <v>27</v>
      </c>
      <c r="G1655" s="86" t="s">
        <v>18</v>
      </c>
      <c r="H1655" s="239">
        <f t="shared" si="23"/>
        <v>100</v>
      </c>
      <c r="I1655" s="86" t="s">
        <v>6205</v>
      </c>
    </row>
    <row r="1656" spans="1:9" x14ac:dyDescent="0.3">
      <c r="A1656" s="87" t="s">
        <v>2985</v>
      </c>
      <c r="B1656" s="87" t="s">
        <v>1161</v>
      </c>
      <c r="C1656" s="87" t="s">
        <v>2986</v>
      </c>
      <c r="D1656" s="86" t="s">
        <v>146</v>
      </c>
      <c r="E1656" s="86" t="s">
        <v>147</v>
      </c>
      <c r="F1656" s="86" t="s">
        <v>27</v>
      </c>
      <c r="G1656" s="86" t="s">
        <v>20</v>
      </c>
      <c r="H1656" s="239">
        <f t="shared" si="23"/>
        <v>100</v>
      </c>
      <c r="I1656" s="86" t="s">
        <v>6205</v>
      </c>
    </row>
    <row r="1657" spans="1:9" x14ac:dyDescent="0.3">
      <c r="A1657" s="87" t="s">
        <v>2987</v>
      </c>
      <c r="B1657" s="87" t="s">
        <v>1161</v>
      </c>
      <c r="C1657" s="87" t="s">
        <v>2988</v>
      </c>
      <c r="D1657" s="86" t="s">
        <v>146</v>
      </c>
      <c r="E1657" s="86" t="s">
        <v>147</v>
      </c>
      <c r="F1657" s="86" t="s">
        <v>27</v>
      </c>
      <c r="G1657" s="86" t="s">
        <v>20</v>
      </c>
      <c r="H1657" s="239">
        <f t="shared" si="23"/>
        <v>100</v>
      </c>
      <c r="I1657" s="86" t="s">
        <v>6205</v>
      </c>
    </row>
    <row r="1658" spans="1:9" x14ac:dyDescent="0.3">
      <c r="A1658" s="87" t="s">
        <v>2989</v>
      </c>
      <c r="B1658" s="87" t="s">
        <v>1161</v>
      </c>
      <c r="C1658" s="87" t="s">
        <v>2990</v>
      </c>
      <c r="D1658" s="86" t="s">
        <v>146</v>
      </c>
      <c r="E1658" s="86" t="s">
        <v>147</v>
      </c>
      <c r="F1658" s="86" t="s">
        <v>27</v>
      </c>
      <c r="G1658" s="86" t="s">
        <v>18</v>
      </c>
      <c r="H1658" s="239">
        <f t="shared" si="23"/>
        <v>100</v>
      </c>
      <c r="I1658" s="86" t="s">
        <v>6205</v>
      </c>
    </row>
    <row r="1659" spans="1:9" x14ac:dyDescent="0.3">
      <c r="A1659" s="87" t="s">
        <v>2991</v>
      </c>
      <c r="B1659" s="87" t="s">
        <v>1161</v>
      </c>
      <c r="C1659" s="87" t="s">
        <v>2992</v>
      </c>
      <c r="D1659" s="86" t="s">
        <v>146</v>
      </c>
      <c r="E1659" s="86" t="s">
        <v>147</v>
      </c>
      <c r="F1659" s="86" t="s">
        <v>27</v>
      </c>
      <c r="G1659" s="86" t="s">
        <v>18</v>
      </c>
      <c r="H1659" s="239">
        <f t="shared" si="23"/>
        <v>100</v>
      </c>
      <c r="I1659" s="86" t="s">
        <v>6205</v>
      </c>
    </row>
    <row r="1660" spans="1:9" x14ac:dyDescent="0.3">
      <c r="A1660" s="87" t="s">
        <v>4979</v>
      </c>
      <c r="B1660" s="87" t="s">
        <v>1161</v>
      </c>
      <c r="C1660" s="87" t="s">
        <v>4980</v>
      </c>
      <c r="D1660" s="86" t="s">
        <v>146</v>
      </c>
      <c r="E1660" s="86" t="s">
        <v>147</v>
      </c>
      <c r="F1660" s="86" t="s">
        <v>29</v>
      </c>
      <c r="G1660" s="86" t="s">
        <v>84</v>
      </c>
      <c r="H1660" s="239">
        <f t="shared" si="23"/>
        <v>0</v>
      </c>
      <c r="I1660" s="86" t="s">
        <v>6205</v>
      </c>
    </row>
    <row r="1661" spans="1:9" x14ac:dyDescent="0.3">
      <c r="A1661" s="87" t="s">
        <v>4981</v>
      </c>
      <c r="B1661" s="87" t="s">
        <v>1161</v>
      </c>
      <c r="C1661" s="87" t="s">
        <v>4982</v>
      </c>
      <c r="D1661" s="86" t="s">
        <v>146</v>
      </c>
      <c r="E1661" s="86" t="s">
        <v>147</v>
      </c>
      <c r="F1661" s="86" t="s">
        <v>29</v>
      </c>
      <c r="G1661" s="86" t="s">
        <v>18</v>
      </c>
      <c r="H1661" s="239">
        <f t="shared" si="23"/>
        <v>0</v>
      </c>
      <c r="I1661" s="86" t="s">
        <v>6205</v>
      </c>
    </row>
    <row r="1662" spans="1:9" x14ac:dyDescent="0.3">
      <c r="A1662" s="87" t="s">
        <v>2993</v>
      </c>
      <c r="B1662" s="87" t="s">
        <v>1161</v>
      </c>
      <c r="C1662" s="87" t="s">
        <v>2994</v>
      </c>
      <c r="D1662" s="86" t="s">
        <v>146</v>
      </c>
      <c r="E1662" s="86" t="s">
        <v>147</v>
      </c>
      <c r="F1662" s="86" t="s">
        <v>27</v>
      </c>
      <c r="G1662" s="86" t="s">
        <v>18</v>
      </c>
      <c r="H1662" s="239">
        <f t="shared" si="23"/>
        <v>100</v>
      </c>
      <c r="I1662" s="86" t="s">
        <v>6205</v>
      </c>
    </row>
    <row r="1663" spans="1:9" x14ac:dyDescent="0.3">
      <c r="A1663" s="87" t="s">
        <v>2995</v>
      </c>
      <c r="B1663" s="87" t="s">
        <v>1161</v>
      </c>
      <c r="C1663" s="87" t="s">
        <v>2996</v>
      </c>
      <c r="D1663" s="86" t="s">
        <v>146</v>
      </c>
      <c r="E1663" s="86" t="s">
        <v>147</v>
      </c>
      <c r="F1663" s="86" t="s">
        <v>27</v>
      </c>
      <c r="G1663" s="86" t="s">
        <v>20</v>
      </c>
      <c r="H1663" s="239">
        <f t="shared" si="23"/>
        <v>100</v>
      </c>
      <c r="I1663" s="86" t="s">
        <v>6205</v>
      </c>
    </row>
    <row r="1664" spans="1:9" x14ac:dyDescent="0.3">
      <c r="A1664" s="87" t="s">
        <v>2997</v>
      </c>
      <c r="B1664" s="87" t="s">
        <v>1161</v>
      </c>
      <c r="C1664" s="87" t="s">
        <v>2998</v>
      </c>
      <c r="D1664" s="86" t="s">
        <v>146</v>
      </c>
      <c r="E1664" s="86" t="s">
        <v>147</v>
      </c>
      <c r="F1664" s="86" t="s">
        <v>27</v>
      </c>
      <c r="G1664" s="86" t="s">
        <v>18</v>
      </c>
      <c r="H1664" s="239">
        <f t="shared" ref="H1664:H1727" si="24">IF($A1664="","",IF($F1664=INDEX(Cat_ZAP,1),INDEX(Pts_ZAP,1),IF($G1664="","",_xlfn.XLOOKUP($G1664,Cat_Marg,Pts_Marg,""))))</f>
        <v>100</v>
      </c>
      <c r="I1664" s="86" t="s">
        <v>6205</v>
      </c>
    </row>
    <row r="1665" spans="1:9" x14ac:dyDescent="0.3">
      <c r="A1665" s="87" t="s">
        <v>2999</v>
      </c>
      <c r="B1665" s="87" t="s">
        <v>1161</v>
      </c>
      <c r="C1665" s="87" t="s">
        <v>3000</v>
      </c>
      <c r="D1665" s="86" t="s">
        <v>146</v>
      </c>
      <c r="E1665" s="86" t="s">
        <v>147</v>
      </c>
      <c r="F1665" s="86" t="s">
        <v>27</v>
      </c>
      <c r="G1665" s="86" t="s">
        <v>18</v>
      </c>
      <c r="H1665" s="239">
        <f t="shared" si="24"/>
        <v>100</v>
      </c>
      <c r="I1665" s="86" t="s">
        <v>6205</v>
      </c>
    </row>
    <row r="1666" spans="1:9" x14ac:dyDescent="0.3">
      <c r="A1666" s="87" t="s">
        <v>3001</v>
      </c>
      <c r="B1666" s="87" t="s">
        <v>1161</v>
      </c>
      <c r="C1666" s="87" t="s">
        <v>3002</v>
      </c>
      <c r="D1666" s="86" t="s">
        <v>146</v>
      </c>
      <c r="E1666" s="86" t="s">
        <v>147</v>
      </c>
      <c r="F1666" s="86" t="s">
        <v>27</v>
      </c>
      <c r="G1666" s="86" t="s">
        <v>20</v>
      </c>
      <c r="H1666" s="239">
        <f t="shared" si="24"/>
        <v>100</v>
      </c>
      <c r="I1666" s="86" t="s">
        <v>6205</v>
      </c>
    </row>
    <row r="1667" spans="1:9" x14ac:dyDescent="0.3">
      <c r="A1667" s="87" t="s">
        <v>3003</v>
      </c>
      <c r="B1667" s="87" t="s">
        <v>1161</v>
      </c>
      <c r="C1667" s="87" t="s">
        <v>3004</v>
      </c>
      <c r="D1667" s="86" t="s">
        <v>146</v>
      </c>
      <c r="E1667" s="86" t="s">
        <v>147</v>
      </c>
      <c r="F1667" s="86" t="s">
        <v>27</v>
      </c>
      <c r="G1667" s="86" t="s">
        <v>18</v>
      </c>
      <c r="H1667" s="239">
        <f t="shared" si="24"/>
        <v>100</v>
      </c>
      <c r="I1667" s="86" t="s">
        <v>6205</v>
      </c>
    </row>
    <row r="1668" spans="1:9" x14ac:dyDescent="0.3">
      <c r="A1668" s="87" t="s">
        <v>3005</v>
      </c>
      <c r="B1668" s="87" t="s">
        <v>1161</v>
      </c>
      <c r="C1668" s="87" t="s">
        <v>3006</v>
      </c>
      <c r="D1668" s="86" t="s">
        <v>146</v>
      </c>
      <c r="E1668" s="86" t="s">
        <v>147</v>
      </c>
      <c r="F1668" s="86" t="s">
        <v>27</v>
      </c>
      <c r="G1668" s="86" t="s">
        <v>84</v>
      </c>
      <c r="H1668" s="239">
        <f t="shared" si="24"/>
        <v>100</v>
      </c>
      <c r="I1668" s="86" t="s">
        <v>6205</v>
      </c>
    </row>
    <row r="1669" spans="1:9" x14ac:dyDescent="0.3">
      <c r="A1669" s="87" t="s">
        <v>3007</v>
      </c>
      <c r="B1669" s="87" t="s">
        <v>1161</v>
      </c>
      <c r="C1669" s="87" t="s">
        <v>3008</v>
      </c>
      <c r="D1669" s="86" t="s">
        <v>146</v>
      </c>
      <c r="E1669" s="86" t="s">
        <v>147</v>
      </c>
      <c r="F1669" s="86" t="s">
        <v>27</v>
      </c>
      <c r="G1669" s="86" t="s">
        <v>18</v>
      </c>
      <c r="H1669" s="239">
        <f t="shared" si="24"/>
        <v>100</v>
      </c>
      <c r="I1669" s="86" t="s">
        <v>6205</v>
      </c>
    </row>
    <row r="1670" spans="1:9" x14ac:dyDescent="0.3">
      <c r="A1670" s="87" t="s">
        <v>4983</v>
      </c>
      <c r="B1670" s="87" t="s">
        <v>1161</v>
      </c>
      <c r="C1670" s="87" t="s">
        <v>4984</v>
      </c>
      <c r="D1670" s="86" t="s">
        <v>146</v>
      </c>
      <c r="E1670" s="86" t="s">
        <v>147</v>
      </c>
      <c r="F1670" s="86" t="s">
        <v>29</v>
      </c>
      <c r="G1670" s="86" t="s">
        <v>18</v>
      </c>
      <c r="H1670" s="239">
        <f t="shared" si="24"/>
        <v>0</v>
      </c>
      <c r="I1670" s="86" t="s">
        <v>6205</v>
      </c>
    </row>
    <row r="1671" spans="1:9" x14ac:dyDescent="0.3">
      <c r="A1671" s="87" t="s">
        <v>3009</v>
      </c>
      <c r="B1671" s="87" t="s">
        <v>1161</v>
      </c>
      <c r="C1671" s="87" t="s">
        <v>3010</v>
      </c>
      <c r="D1671" s="86" t="s">
        <v>146</v>
      </c>
      <c r="E1671" s="86" t="s">
        <v>147</v>
      </c>
      <c r="F1671" s="86" t="s">
        <v>27</v>
      </c>
      <c r="G1671" s="86" t="s">
        <v>20</v>
      </c>
      <c r="H1671" s="239">
        <f t="shared" si="24"/>
        <v>100</v>
      </c>
      <c r="I1671" s="86" t="s">
        <v>6205</v>
      </c>
    </row>
    <row r="1672" spans="1:9" x14ac:dyDescent="0.3">
      <c r="A1672" s="87" t="s">
        <v>3011</v>
      </c>
      <c r="B1672" s="87" t="s">
        <v>1161</v>
      </c>
      <c r="C1672" s="87" t="s">
        <v>3012</v>
      </c>
      <c r="D1672" s="86" t="s">
        <v>146</v>
      </c>
      <c r="E1672" s="86" t="s">
        <v>147</v>
      </c>
      <c r="F1672" s="86" t="s">
        <v>27</v>
      </c>
      <c r="G1672" s="86" t="s">
        <v>20</v>
      </c>
      <c r="H1672" s="239">
        <f t="shared" si="24"/>
        <v>100</v>
      </c>
      <c r="I1672" s="86" t="s">
        <v>6205</v>
      </c>
    </row>
    <row r="1673" spans="1:9" x14ac:dyDescent="0.3">
      <c r="A1673" s="87" t="s">
        <v>3013</v>
      </c>
      <c r="B1673" s="87" t="s">
        <v>1161</v>
      </c>
      <c r="C1673" s="87" t="s">
        <v>3014</v>
      </c>
      <c r="D1673" s="86" t="s">
        <v>146</v>
      </c>
      <c r="E1673" s="86" t="s">
        <v>147</v>
      </c>
      <c r="F1673" s="86" t="s">
        <v>27</v>
      </c>
      <c r="G1673" s="86" t="s">
        <v>18</v>
      </c>
      <c r="H1673" s="239">
        <f t="shared" si="24"/>
        <v>100</v>
      </c>
      <c r="I1673" s="86" t="s">
        <v>6205</v>
      </c>
    </row>
    <row r="1674" spans="1:9" x14ac:dyDescent="0.3">
      <c r="A1674" s="87" t="s">
        <v>4985</v>
      </c>
      <c r="B1674" s="87" t="s">
        <v>1161</v>
      </c>
      <c r="C1674" s="87" t="s">
        <v>4986</v>
      </c>
      <c r="D1674" s="86" t="s">
        <v>146</v>
      </c>
      <c r="E1674" s="86" t="s">
        <v>147</v>
      </c>
      <c r="F1674" s="86" t="s">
        <v>29</v>
      </c>
      <c r="G1674" s="86" t="s">
        <v>20</v>
      </c>
      <c r="H1674" s="239">
        <f t="shared" si="24"/>
        <v>50</v>
      </c>
      <c r="I1674" s="86" t="s">
        <v>6205</v>
      </c>
    </row>
    <row r="1675" spans="1:9" x14ac:dyDescent="0.3">
      <c r="A1675" s="87" t="s">
        <v>3015</v>
      </c>
      <c r="B1675" s="87" t="s">
        <v>1161</v>
      </c>
      <c r="C1675" s="87" t="s">
        <v>3016</v>
      </c>
      <c r="D1675" s="86" t="s">
        <v>146</v>
      </c>
      <c r="E1675" s="86" t="s">
        <v>147</v>
      </c>
      <c r="F1675" s="86" t="s">
        <v>27</v>
      </c>
      <c r="G1675" s="86" t="s">
        <v>18</v>
      </c>
      <c r="H1675" s="239">
        <f t="shared" si="24"/>
        <v>100</v>
      </c>
      <c r="I1675" s="86" t="s">
        <v>6205</v>
      </c>
    </row>
    <row r="1676" spans="1:9" x14ac:dyDescent="0.3">
      <c r="A1676" s="87" t="s">
        <v>3017</v>
      </c>
      <c r="B1676" s="87" t="s">
        <v>1161</v>
      </c>
      <c r="C1676" s="87" t="s">
        <v>3018</v>
      </c>
      <c r="D1676" s="86" t="s">
        <v>146</v>
      </c>
      <c r="E1676" s="86" t="s">
        <v>147</v>
      </c>
      <c r="F1676" s="86" t="s">
        <v>27</v>
      </c>
      <c r="G1676" s="86" t="s">
        <v>18</v>
      </c>
      <c r="H1676" s="239">
        <f t="shared" si="24"/>
        <v>100</v>
      </c>
      <c r="I1676" s="86" t="s">
        <v>6205</v>
      </c>
    </row>
    <row r="1677" spans="1:9" x14ac:dyDescent="0.3">
      <c r="A1677" s="87" t="s">
        <v>3019</v>
      </c>
      <c r="B1677" s="87" t="s">
        <v>1161</v>
      </c>
      <c r="C1677" s="87" t="s">
        <v>3020</v>
      </c>
      <c r="D1677" s="86" t="s">
        <v>146</v>
      </c>
      <c r="E1677" s="86" t="s">
        <v>147</v>
      </c>
      <c r="F1677" s="86" t="s">
        <v>27</v>
      </c>
      <c r="G1677" s="86" t="s">
        <v>20</v>
      </c>
      <c r="H1677" s="239">
        <f t="shared" si="24"/>
        <v>100</v>
      </c>
      <c r="I1677" s="86" t="s">
        <v>6205</v>
      </c>
    </row>
    <row r="1678" spans="1:9" x14ac:dyDescent="0.3">
      <c r="A1678" s="87" t="s">
        <v>3021</v>
      </c>
      <c r="B1678" s="87" t="s">
        <v>1161</v>
      </c>
      <c r="C1678" s="87" t="s">
        <v>3022</v>
      </c>
      <c r="D1678" s="86" t="s">
        <v>146</v>
      </c>
      <c r="E1678" s="86" t="s">
        <v>147</v>
      </c>
      <c r="F1678" s="86" t="s">
        <v>27</v>
      </c>
      <c r="G1678" s="86" t="s">
        <v>18</v>
      </c>
      <c r="H1678" s="239">
        <f t="shared" si="24"/>
        <v>100</v>
      </c>
      <c r="I1678" s="86" t="s">
        <v>6205</v>
      </c>
    </row>
    <row r="1679" spans="1:9" x14ac:dyDescent="0.3">
      <c r="A1679" s="87" t="s">
        <v>4987</v>
      </c>
      <c r="B1679" s="87" t="s">
        <v>1161</v>
      </c>
      <c r="C1679" s="87" t="s">
        <v>4988</v>
      </c>
      <c r="D1679" s="86" t="s">
        <v>146</v>
      </c>
      <c r="E1679" s="86" t="s">
        <v>147</v>
      </c>
      <c r="F1679" s="86" t="s">
        <v>29</v>
      </c>
      <c r="G1679" s="86" t="s">
        <v>18</v>
      </c>
      <c r="H1679" s="239">
        <f t="shared" si="24"/>
        <v>0</v>
      </c>
      <c r="I1679" s="86" t="s">
        <v>6205</v>
      </c>
    </row>
    <row r="1680" spans="1:9" x14ac:dyDescent="0.3">
      <c r="A1680" s="87" t="s">
        <v>4989</v>
      </c>
      <c r="B1680" s="87" t="s">
        <v>1161</v>
      </c>
      <c r="C1680" s="87" t="s">
        <v>4990</v>
      </c>
      <c r="D1680" s="86" t="s">
        <v>146</v>
      </c>
      <c r="E1680" s="86" t="s">
        <v>147</v>
      </c>
      <c r="F1680" s="86" t="s">
        <v>29</v>
      </c>
      <c r="G1680" s="86" t="s">
        <v>18</v>
      </c>
      <c r="H1680" s="239">
        <f t="shared" si="24"/>
        <v>0</v>
      </c>
      <c r="I1680" s="86" t="s">
        <v>6205</v>
      </c>
    </row>
    <row r="1681" spans="1:9" x14ac:dyDescent="0.3">
      <c r="A1681" s="87" t="s">
        <v>3023</v>
      </c>
      <c r="B1681" s="87" t="s">
        <v>1161</v>
      </c>
      <c r="C1681" s="87" t="s">
        <v>3024</v>
      </c>
      <c r="D1681" s="86" t="s">
        <v>146</v>
      </c>
      <c r="E1681" s="86" t="s">
        <v>147</v>
      </c>
      <c r="F1681" s="86" t="s">
        <v>27</v>
      </c>
      <c r="G1681" s="86" t="s">
        <v>18</v>
      </c>
      <c r="H1681" s="239">
        <f t="shared" si="24"/>
        <v>100</v>
      </c>
      <c r="I1681" s="86" t="s">
        <v>6205</v>
      </c>
    </row>
    <row r="1682" spans="1:9" x14ac:dyDescent="0.3">
      <c r="A1682" s="87" t="s">
        <v>3025</v>
      </c>
      <c r="B1682" s="87" t="s">
        <v>1161</v>
      </c>
      <c r="C1682" s="87" t="s">
        <v>3026</v>
      </c>
      <c r="D1682" s="86" t="s">
        <v>146</v>
      </c>
      <c r="E1682" s="86" t="s">
        <v>147</v>
      </c>
      <c r="F1682" s="86" t="s">
        <v>27</v>
      </c>
      <c r="G1682" s="86" t="s">
        <v>18</v>
      </c>
      <c r="H1682" s="239">
        <f t="shared" si="24"/>
        <v>100</v>
      </c>
      <c r="I1682" s="86" t="s">
        <v>6205</v>
      </c>
    </row>
    <row r="1683" spans="1:9" x14ac:dyDescent="0.3">
      <c r="A1683" s="87" t="s">
        <v>3027</v>
      </c>
      <c r="B1683" s="87" t="s">
        <v>1161</v>
      </c>
      <c r="C1683" s="87" t="s">
        <v>3028</v>
      </c>
      <c r="D1683" s="86" t="s">
        <v>146</v>
      </c>
      <c r="E1683" s="86" t="s">
        <v>147</v>
      </c>
      <c r="F1683" s="86" t="s">
        <v>27</v>
      </c>
      <c r="G1683" s="86" t="s">
        <v>18</v>
      </c>
      <c r="H1683" s="239">
        <f t="shared" si="24"/>
        <v>100</v>
      </c>
      <c r="I1683" s="86" t="s">
        <v>6205</v>
      </c>
    </row>
    <row r="1684" spans="1:9" x14ac:dyDescent="0.3">
      <c r="A1684" s="87" t="s">
        <v>4991</v>
      </c>
      <c r="B1684" s="87" t="s">
        <v>1161</v>
      </c>
      <c r="C1684" s="87" t="s">
        <v>4992</v>
      </c>
      <c r="D1684" s="86" t="s">
        <v>146</v>
      </c>
      <c r="E1684" s="86" t="s">
        <v>147</v>
      </c>
      <c r="F1684" s="86" t="s">
        <v>29</v>
      </c>
      <c r="G1684" s="86" t="s">
        <v>84</v>
      </c>
      <c r="H1684" s="239">
        <f t="shared" si="24"/>
        <v>0</v>
      </c>
      <c r="I1684" s="86" t="s">
        <v>6205</v>
      </c>
    </row>
    <row r="1685" spans="1:9" x14ac:dyDescent="0.3">
      <c r="A1685" s="87" t="s">
        <v>4993</v>
      </c>
      <c r="B1685" s="87" t="s">
        <v>1161</v>
      </c>
      <c r="C1685" s="87" t="s">
        <v>4994</v>
      </c>
      <c r="D1685" s="86" t="s">
        <v>146</v>
      </c>
      <c r="E1685" s="86" t="s">
        <v>147</v>
      </c>
      <c r="F1685" s="86" t="s">
        <v>29</v>
      </c>
      <c r="G1685" s="86" t="s">
        <v>84</v>
      </c>
      <c r="H1685" s="239">
        <f t="shared" si="24"/>
        <v>0</v>
      </c>
      <c r="I1685" s="86" t="s">
        <v>6205</v>
      </c>
    </row>
    <row r="1686" spans="1:9" x14ac:dyDescent="0.3">
      <c r="A1686" s="87" t="s">
        <v>4995</v>
      </c>
      <c r="B1686" s="87" t="s">
        <v>1161</v>
      </c>
      <c r="C1686" s="87" t="s">
        <v>4996</v>
      </c>
      <c r="D1686" s="86" t="s">
        <v>146</v>
      </c>
      <c r="E1686" s="86" t="s">
        <v>147</v>
      </c>
      <c r="F1686" s="86" t="s">
        <v>29</v>
      </c>
      <c r="G1686" s="86" t="s">
        <v>18</v>
      </c>
      <c r="H1686" s="239">
        <f t="shared" si="24"/>
        <v>0</v>
      </c>
      <c r="I1686" s="86" t="s">
        <v>6205</v>
      </c>
    </row>
    <row r="1687" spans="1:9" x14ac:dyDescent="0.3">
      <c r="A1687" s="87" t="s">
        <v>3029</v>
      </c>
      <c r="B1687" s="87" t="s">
        <v>1161</v>
      </c>
      <c r="C1687" s="87" t="s">
        <v>3030</v>
      </c>
      <c r="D1687" s="86" t="s">
        <v>146</v>
      </c>
      <c r="E1687" s="86" t="s">
        <v>147</v>
      </c>
      <c r="F1687" s="86" t="s">
        <v>27</v>
      </c>
      <c r="G1687" s="86" t="s">
        <v>18</v>
      </c>
      <c r="H1687" s="239">
        <f t="shared" si="24"/>
        <v>100</v>
      </c>
      <c r="I1687" s="86" t="s">
        <v>6205</v>
      </c>
    </row>
    <row r="1688" spans="1:9" x14ac:dyDescent="0.3">
      <c r="A1688" s="87" t="s">
        <v>3031</v>
      </c>
      <c r="B1688" s="87" t="s">
        <v>1161</v>
      </c>
      <c r="C1688" s="87" t="s">
        <v>3032</v>
      </c>
      <c r="D1688" s="86" t="s">
        <v>146</v>
      </c>
      <c r="E1688" s="86" t="s">
        <v>147</v>
      </c>
      <c r="F1688" s="86" t="s">
        <v>27</v>
      </c>
      <c r="G1688" s="86" t="s">
        <v>20</v>
      </c>
      <c r="H1688" s="239">
        <f t="shared" si="24"/>
        <v>100</v>
      </c>
      <c r="I1688" s="86" t="s">
        <v>6205</v>
      </c>
    </row>
    <row r="1689" spans="1:9" x14ac:dyDescent="0.3">
      <c r="A1689" s="87" t="s">
        <v>3033</v>
      </c>
      <c r="B1689" s="87" t="s">
        <v>1161</v>
      </c>
      <c r="C1689" s="87" t="s">
        <v>3034</v>
      </c>
      <c r="D1689" s="86" t="s">
        <v>146</v>
      </c>
      <c r="E1689" s="86" t="s">
        <v>147</v>
      </c>
      <c r="F1689" s="86" t="s">
        <v>27</v>
      </c>
      <c r="G1689" s="86" t="s">
        <v>18</v>
      </c>
      <c r="H1689" s="239">
        <f t="shared" si="24"/>
        <v>100</v>
      </c>
      <c r="I1689" s="86" t="s">
        <v>6205</v>
      </c>
    </row>
    <row r="1690" spans="1:9" x14ac:dyDescent="0.3">
      <c r="A1690" s="87" t="s">
        <v>3035</v>
      </c>
      <c r="B1690" s="87" t="s">
        <v>1161</v>
      </c>
      <c r="C1690" s="87" t="s">
        <v>3036</v>
      </c>
      <c r="D1690" s="86" t="s">
        <v>146</v>
      </c>
      <c r="E1690" s="86" t="s">
        <v>147</v>
      </c>
      <c r="F1690" s="86" t="s">
        <v>27</v>
      </c>
      <c r="G1690" s="86" t="s">
        <v>18</v>
      </c>
      <c r="H1690" s="239">
        <f t="shared" si="24"/>
        <v>100</v>
      </c>
      <c r="I1690" s="86" t="s">
        <v>6205</v>
      </c>
    </row>
    <row r="1691" spans="1:9" x14ac:dyDescent="0.3">
      <c r="A1691" s="87" t="s">
        <v>3037</v>
      </c>
      <c r="B1691" s="87" t="s">
        <v>1161</v>
      </c>
      <c r="C1691" s="87" t="s">
        <v>3038</v>
      </c>
      <c r="D1691" s="86" t="s">
        <v>146</v>
      </c>
      <c r="E1691" s="86" t="s">
        <v>147</v>
      </c>
      <c r="F1691" s="86" t="s">
        <v>27</v>
      </c>
      <c r="G1691" s="86" t="s">
        <v>18</v>
      </c>
      <c r="H1691" s="239">
        <f t="shared" si="24"/>
        <v>100</v>
      </c>
      <c r="I1691" s="86" t="s">
        <v>6205</v>
      </c>
    </row>
    <row r="1692" spans="1:9" x14ac:dyDescent="0.3">
      <c r="A1692" s="87" t="s">
        <v>3039</v>
      </c>
      <c r="B1692" s="87" t="s">
        <v>1161</v>
      </c>
      <c r="C1692" s="87" t="s">
        <v>3040</v>
      </c>
      <c r="D1692" s="86" t="s">
        <v>146</v>
      </c>
      <c r="E1692" s="86" t="s">
        <v>147</v>
      </c>
      <c r="F1692" s="86" t="s">
        <v>27</v>
      </c>
      <c r="G1692" s="86" t="s">
        <v>18</v>
      </c>
      <c r="H1692" s="239">
        <f t="shared" si="24"/>
        <v>100</v>
      </c>
      <c r="I1692" s="86" t="s">
        <v>6205</v>
      </c>
    </row>
    <row r="1693" spans="1:9" x14ac:dyDescent="0.3">
      <c r="A1693" s="87" t="s">
        <v>3041</v>
      </c>
      <c r="B1693" s="87" t="s">
        <v>1161</v>
      </c>
      <c r="C1693" s="87" t="s">
        <v>3042</v>
      </c>
      <c r="D1693" s="86" t="s">
        <v>146</v>
      </c>
      <c r="E1693" s="86" t="s">
        <v>147</v>
      </c>
      <c r="F1693" s="86" t="s">
        <v>27</v>
      </c>
      <c r="G1693" s="86" t="s">
        <v>18</v>
      </c>
      <c r="H1693" s="239">
        <f t="shared" si="24"/>
        <v>100</v>
      </c>
      <c r="I1693" s="86" t="s">
        <v>6205</v>
      </c>
    </row>
    <row r="1694" spans="1:9" x14ac:dyDescent="0.3">
      <c r="A1694" s="87" t="s">
        <v>3043</v>
      </c>
      <c r="B1694" s="87" t="s">
        <v>1161</v>
      </c>
      <c r="C1694" s="87" t="s">
        <v>3044</v>
      </c>
      <c r="D1694" s="86" t="s">
        <v>146</v>
      </c>
      <c r="E1694" s="86" t="s">
        <v>147</v>
      </c>
      <c r="F1694" s="86" t="s">
        <v>27</v>
      </c>
      <c r="G1694" s="86" t="s">
        <v>84</v>
      </c>
      <c r="H1694" s="239">
        <f t="shared" si="24"/>
        <v>100</v>
      </c>
      <c r="I1694" s="86" t="s">
        <v>6205</v>
      </c>
    </row>
    <row r="1695" spans="1:9" x14ac:dyDescent="0.3">
      <c r="A1695" s="87" t="s">
        <v>3045</v>
      </c>
      <c r="B1695" s="87" t="s">
        <v>1161</v>
      </c>
      <c r="C1695" s="87" t="s">
        <v>3046</v>
      </c>
      <c r="D1695" s="86" t="s">
        <v>146</v>
      </c>
      <c r="E1695" s="86" t="s">
        <v>147</v>
      </c>
      <c r="F1695" s="86" t="s">
        <v>27</v>
      </c>
      <c r="G1695" s="86" t="s">
        <v>18</v>
      </c>
      <c r="H1695" s="239">
        <f t="shared" si="24"/>
        <v>100</v>
      </c>
      <c r="I1695" s="86" t="s">
        <v>6205</v>
      </c>
    </row>
    <row r="1696" spans="1:9" x14ac:dyDescent="0.3">
      <c r="A1696" s="87" t="s">
        <v>3047</v>
      </c>
      <c r="B1696" s="87" t="s">
        <v>1161</v>
      </c>
      <c r="C1696" s="87" t="s">
        <v>3048</v>
      </c>
      <c r="D1696" s="86" t="s">
        <v>146</v>
      </c>
      <c r="E1696" s="86" t="s">
        <v>147</v>
      </c>
      <c r="F1696" s="86" t="s">
        <v>27</v>
      </c>
      <c r="G1696" s="86" t="s">
        <v>18</v>
      </c>
      <c r="H1696" s="239">
        <f t="shared" si="24"/>
        <v>100</v>
      </c>
      <c r="I1696" s="86" t="s">
        <v>6205</v>
      </c>
    </row>
    <row r="1697" spans="1:9" x14ac:dyDescent="0.3">
      <c r="A1697" s="87" t="s">
        <v>4997</v>
      </c>
      <c r="B1697" s="87" t="s">
        <v>1161</v>
      </c>
      <c r="C1697" s="87" t="s">
        <v>4998</v>
      </c>
      <c r="D1697" s="86" t="s">
        <v>146</v>
      </c>
      <c r="E1697" s="86" t="s">
        <v>147</v>
      </c>
      <c r="F1697" s="86" t="s">
        <v>29</v>
      </c>
      <c r="G1697" s="86" t="s">
        <v>18</v>
      </c>
      <c r="H1697" s="239">
        <f t="shared" si="24"/>
        <v>0</v>
      </c>
      <c r="I1697" s="86" t="s">
        <v>6205</v>
      </c>
    </row>
    <row r="1698" spans="1:9" x14ac:dyDescent="0.3">
      <c r="A1698" s="87" t="s">
        <v>3049</v>
      </c>
      <c r="B1698" s="87" t="s">
        <v>1161</v>
      </c>
      <c r="C1698" s="87" t="s">
        <v>3050</v>
      </c>
      <c r="D1698" s="86" t="s">
        <v>146</v>
      </c>
      <c r="E1698" s="86" t="s">
        <v>147</v>
      </c>
      <c r="F1698" s="86" t="s">
        <v>27</v>
      </c>
      <c r="G1698" s="86" t="s">
        <v>18</v>
      </c>
      <c r="H1698" s="239">
        <f t="shared" si="24"/>
        <v>100</v>
      </c>
      <c r="I1698" s="86" t="s">
        <v>6205</v>
      </c>
    </row>
    <row r="1699" spans="1:9" x14ac:dyDescent="0.3">
      <c r="A1699" s="87" t="s">
        <v>3051</v>
      </c>
      <c r="B1699" s="87" t="s">
        <v>1161</v>
      </c>
      <c r="C1699" s="87" t="s">
        <v>3052</v>
      </c>
      <c r="D1699" s="86" t="s">
        <v>146</v>
      </c>
      <c r="E1699" s="86" t="s">
        <v>147</v>
      </c>
      <c r="F1699" s="86" t="s">
        <v>27</v>
      </c>
      <c r="G1699" s="86" t="s">
        <v>84</v>
      </c>
      <c r="H1699" s="239">
        <f t="shared" si="24"/>
        <v>100</v>
      </c>
      <c r="I1699" s="86" t="s">
        <v>6205</v>
      </c>
    </row>
    <row r="1700" spans="1:9" x14ac:dyDescent="0.3">
      <c r="A1700" s="87" t="s">
        <v>3053</v>
      </c>
      <c r="B1700" s="87" t="s">
        <v>1161</v>
      </c>
      <c r="C1700" s="87" t="s">
        <v>3054</v>
      </c>
      <c r="D1700" s="86" t="s">
        <v>146</v>
      </c>
      <c r="E1700" s="86" t="s">
        <v>147</v>
      </c>
      <c r="F1700" s="86" t="s">
        <v>27</v>
      </c>
      <c r="G1700" s="86" t="s">
        <v>20</v>
      </c>
      <c r="H1700" s="239">
        <f t="shared" si="24"/>
        <v>100</v>
      </c>
      <c r="I1700" s="86" t="s">
        <v>6205</v>
      </c>
    </row>
    <row r="1701" spans="1:9" x14ac:dyDescent="0.3">
      <c r="A1701" s="87" t="s">
        <v>3055</v>
      </c>
      <c r="B1701" s="87" t="s">
        <v>1161</v>
      </c>
      <c r="C1701" s="87" t="s">
        <v>3056</v>
      </c>
      <c r="D1701" s="86" t="s">
        <v>146</v>
      </c>
      <c r="E1701" s="86" t="s">
        <v>147</v>
      </c>
      <c r="F1701" s="86" t="s">
        <v>27</v>
      </c>
      <c r="G1701" s="86" t="s">
        <v>20</v>
      </c>
      <c r="H1701" s="239">
        <f t="shared" si="24"/>
        <v>100</v>
      </c>
      <c r="I1701" s="86" t="s">
        <v>6205</v>
      </c>
    </row>
    <row r="1702" spans="1:9" x14ac:dyDescent="0.3">
      <c r="A1702" s="87" t="s">
        <v>3057</v>
      </c>
      <c r="B1702" s="87" t="s">
        <v>1161</v>
      </c>
      <c r="C1702" s="87" t="s">
        <v>3058</v>
      </c>
      <c r="D1702" s="86" t="s">
        <v>146</v>
      </c>
      <c r="E1702" s="86" t="s">
        <v>147</v>
      </c>
      <c r="F1702" s="86" t="s">
        <v>27</v>
      </c>
      <c r="G1702" s="86" t="s">
        <v>84</v>
      </c>
      <c r="H1702" s="239">
        <f t="shared" si="24"/>
        <v>100</v>
      </c>
      <c r="I1702" s="86" t="s">
        <v>6205</v>
      </c>
    </row>
    <row r="1703" spans="1:9" x14ac:dyDescent="0.3">
      <c r="A1703" s="87" t="s">
        <v>3059</v>
      </c>
      <c r="B1703" s="87" t="s">
        <v>1161</v>
      </c>
      <c r="C1703" s="87" t="s">
        <v>3060</v>
      </c>
      <c r="D1703" s="86" t="s">
        <v>146</v>
      </c>
      <c r="E1703" s="86" t="s">
        <v>147</v>
      </c>
      <c r="F1703" s="86" t="s">
        <v>27</v>
      </c>
      <c r="G1703" s="86" t="s">
        <v>18</v>
      </c>
      <c r="H1703" s="239">
        <f t="shared" si="24"/>
        <v>100</v>
      </c>
      <c r="I1703" s="86" t="s">
        <v>6205</v>
      </c>
    </row>
    <row r="1704" spans="1:9" x14ac:dyDescent="0.3">
      <c r="A1704" s="87" t="s">
        <v>4999</v>
      </c>
      <c r="B1704" s="87" t="s">
        <v>1161</v>
      </c>
      <c r="C1704" s="87" t="s">
        <v>5000</v>
      </c>
      <c r="D1704" s="86" t="s">
        <v>146</v>
      </c>
      <c r="E1704" s="86" t="s">
        <v>147</v>
      </c>
      <c r="F1704" s="86" t="s">
        <v>29</v>
      </c>
      <c r="G1704" s="86" t="s">
        <v>18</v>
      </c>
      <c r="H1704" s="239">
        <f t="shared" si="24"/>
        <v>0</v>
      </c>
      <c r="I1704" s="86" t="s">
        <v>6205</v>
      </c>
    </row>
    <row r="1705" spans="1:9" x14ac:dyDescent="0.3">
      <c r="A1705" s="87" t="s">
        <v>5001</v>
      </c>
      <c r="B1705" s="87" t="s">
        <v>1161</v>
      </c>
      <c r="C1705" s="87" t="s">
        <v>5002</v>
      </c>
      <c r="D1705" s="86" t="s">
        <v>146</v>
      </c>
      <c r="E1705" s="86" t="s">
        <v>147</v>
      </c>
      <c r="F1705" s="86" t="s">
        <v>29</v>
      </c>
      <c r="G1705" s="86" t="s">
        <v>84</v>
      </c>
      <c r="H1705" s="239">
        <f t="shared" si="24"/>
        <v>0</v>
      </c>
      <c r="I1705" s="86" t="s">
        <v>6205</v>
      </c>
    </row>
    <row r="1706" spans="1:9" x14ac:dyDescent="0.3">
      <c r="A1706" s="87" t="s">
        <v>5003</v>
      </c>
      <c r="B1706" s="87" t="s">
        <v>1161</v>
      </c>
      <c r="C1706" s="87" t="s">
        <v>5004</v>
      </c>
      <c r="D1706" s="86" t="s">
        <v>146</v>
      </c>
      <c r="E1706" s="86" t="s">
        <v>147</v>
      </c>
      <c r="F1706" s="86" t="s">
        <v>29</v>
      </c>
      <c r="G1706" s="86" t="s">
        <v>84</v>
      </c>
      <c r="H1706" s="239">
        <f t="shared" si="24"/>
        <v>0</v>
      </c>
      <c r="I1706" s="86" t="s">
        <v>6205</v>
      </c>
    </row>
    <row r="1707" spans="1:9" x14ac:dyDescent="0.3">
      <c r="A1707" s="87" t="s">
        <v>3061</v>
      </c>
      <c r="B1707" s="87" t="s">
        <v>1161</v>
      </c>
      <c r="C1707" s="87" t="s">
        <v>3062</v>
      </c>
      <c r="D1707" s="86" t="s">
        <v>146</v>
      </c>
      <c r="E1707" s="86" t="s">
        <v>147</v>
      </c>
      <c r="F1707" s="86" t="s">
        <v>27</v>
      </c>
      <c r="G1707" s="86" t="s">
        <v>20</v>
      </c>
      <c r="H1707" s="239">
        <f t="shared" si="24"/>
        <v>100</v>
      </c>
      <c r="I1707" s="86" t="s">
        <v>6205</v>
      </c>
    </row>
    <row r="1708" spans="1:9" x14ac:dyDescent="0.3">
      <c r="A1708" s="87" t="s">
        <v>3063</v>
      </c>
      <c r="B1708" s="87" t="s">
        <v>1161</v>
      </c>
      <c r="C1708" s="87" t="s">
        <v>3064</v>
      </c>
      <c r="D1708" s="86" t="s">
        <v>146</v>
      </c>
      <c r="E1708" s="86" t="s">
        <v>147</v>
      </c>
      <c r="F1708" s="86" t="s">
        <v>27</v>
      </c>
      <c r="G1708" s="86" t="s">
        <v>22</v>
      </c>
      <c r="H1708" s="239">
        <f t="shared" si="24"/>
        <v>100</v>
      </c>
      <c r="I1708" s="86" t="s">
        <v>6205</v>
      </c>
    </row>
    <row r="1709" spans="1:9" x14ac:dyDescent="0.3">
      <c r="A1709" s="87" t="s">
        <v>3065</v>
      </c>
      <c r="B1709" s="87" t="s">
        <v>1161</v>
      </c>
      <c r="C1709" s="87" t="s">
        <v>3066</v>
      </c>
      <c r="D1709" s="86" t="s">
        <v>146</v>
      </c>
      <c r="E1709" s="86" t="s">
        <v>147</v>
      </c>
      <c r="F1709" s="86" t="s">
        <v>27</v>
      </c>
      <c r="G1709" s="86" t="s">
        <v>20</v>
      </c>
      <c r="H1709" s="239">
        <f t="shared" si="24"/>
        <v>100</v>
      </c>
      <c r="I1709" s="86" t="s">
        <v>6205</v>
      </c>
    </row>
    <row r="1710" spans="1:9" x14ac:dyDescent="0.3">
      <c r="A1710" s="87" t="s">
        <v>3067</v>
      </c>
      <c r="B1710" s="87" t="s">
        <v>1161</v>
      </c>
      <c r="C1710" s="87" t="s">
        <v>3068</v>
      </c>
      <c r="D1710" s="86" t="s">
        <v>146</v>
      </c>
      <c r="E1710" s="86" t="s">
        <v>147</v>
      </c>
      <c r="F1710" s="86" t="s">
        <v>27</v>
      </c>
      <c r="G1710" s="86" t="s">
        <v>84</v>
      </c>
      <c r="H1710" s="239">
        <f t="shared" si="24"/>
        <v>100</v>
      </c>
      <c r="I1710" s="86" t="s">
        <v>6205</v>
      </c>
    </row>
    <row r="1711" spans="1:9" x14ac:dyDescent="0.3">
      <c r="A1711" s="87" t="s">
        <v>3069</v>
      </c>
      <c r="B1711" s="87" t="s">
        <v>1161</v>
      </c>
      <c r="C1711" s="87" t="s">
        <v>3070</v>
      </c>
      <c r="D1711" s="86" t="s">
        <v>146</v>
      </c>
      <c r="E1711" s="86" t="s">
        <v>147</v>
      </c>
      <c r="F1711" s="86" t="s">
        <v>27</v>
      </c>
      <c r="G1711" s="86" t="s">
        <v>18</v>
      </c>
      <c r="H1711" s="239">
        <f t="shared" si="24"/>
        <v>100</v>
      </c>
      <c r="I1711" s="86" t="s">
        <v>6205</v>
      </c>
    </row>
    <row r="1712" spans="1:9" x14ac:dyDescent="0.3">
      <c r="A1712" s="87" t="s">
        <v>3071</v>
      </c>
      <c r="B1712" s="87" t="s">
        <v>1161</v>
      </c>
      <c r="C1712" s="87" t="s">
        <v>3072</v>
      </c>
      <c r="D1712" s="86" t="s">
        <v>146</v>
      </c>
      <c r="E1712" s="86" t="s">
        <v>147</v>
      </c>
      <c r="F1712" s="86" t="s">
        <v>27</v>
      </c>
      <c r="G1712" s="86" t="s">
        <v>84</v>
      </c>
      <c r="H1712" s="239">
        <f t="shared" si="24"/>
        <v>100</v>
      </c>
      <c r="I1712" s="86" t="s">
        <v>6205</v>
      </c>
    </row>
    <row r="1713" spans="1:9" x14ac:dyDescent="0.3">
      <c r="A1713" s="87" t="s">
        <v>3073</v>
      </c>
      <c r="B1713" s="87" t="s">
        <v>1161</v>
      </c>
      <c r="C1713" s="87" t="s">
        <v>3074</v>
      </c>
      <c r="D1713" s="86" t="s">
        <v>146</v>
      </c>
      <c r="E1713" s="86" t="s">
        <v>147</v>
      </c>
      <c r="F1713" s="86" t="s">
        <v>27</v>
      </c>
      <c r="G1713" s="86" t="s">
        <v>18</v>
      </c>
      <c r="H1713" s="239">
        <f t="shared" si="24"/>
        <v>100</v>
      </c>
      <c r="I1713" s="86" t="s">
        <v>6205</v>
      </c>
    </row>
    <row r="1714" spans="1:9" x14ac:dyDescent="0.3">
      <c r="A1714" s="87" t="s">
        <v>3075</v>
      </c>
      <c r="B1714" s="87" t="s">
        <v>1161</v>
      </c>
      <c r="C1714" s="87" t="s">
        <v>3076</v>
      </c>
      <c r="D1714" s="86" t="s">
        <v>146</v>
      </c>
      <c r="E1714" s="86" t="s">
        <v>147</v>
      </c>
      <c r="F1714" s="86" t="s">
        <v>27</v>
      </c>
      <c r="G1714" s="86" t="s">
        <v>18</v>
      </c>
      <c r="H1714" s="239">
        <f t="shared" si="24"/>
        <v>100</v>
      </c>
      <c r="I1714" s="86" t="s">
        <v>6205</v>
      </c>
    </row>
    <row r="1715" spans="1:9" x14ac:dyDescent="0.3">
      <c r="A1715" s="87" t="s">
        <v>3077</v>
      </c>
      <c r="B1715" s="87" t="s">
        <v>1161</v>
      </c>
      <c r="C1715" s="87" t="s">
        <v>3078</v>
      </c>
      <c r="D1715" s="86" t="s">
        <v>146</v>
      </c>
      <c r="E1715" s="86" t="s">
        <v>147</v>
      </c>
      <c r="F1715" s="86" t="s">
        <v>27</v>
      </c>
      <c r="G1715" s="86" t="s">
        <v>18</v>
      </c>
      <c r="H1715" s="239">
        <f t="shared" si="24"/>
        <v>100</v>
      </c>
      <c r="I1715" s="86" t="s">
        <v>6205</v>
      </c>
    </row>
    <row r="1716" spans="1:9" x14ac:dyDescent="0.3">
      <c r="A1716" s="87" t="s">
        <v>3079</v>
      </c>
      <c r="B1716" s="87" t="s">
        <v>1161</v>
      </c>
      <c r="C1716" s="87" t="s">
        <v>3080</v>
      </c>
      <c r="D1716" s="86" t="s">
        <v>146</v>
      </c>
      <c r="E1716" s="86" t="s">
        <v>147</v>
      </c>
      <c r="F1716" s="86" t="s">
        <v>27</v>
      </c>
      <c r="G1716" s="86" t="s">
        <v>18</v>
      </c>
      <c r="H1716" s="239">
        <f t="shared" si="24"/>
        <v>100</v>
      </c>
      <c r="I1716" s="86" t="s">
        <v>6205</v>
      </c>
    </row>
    <row r="1717" spans="1:9" x14ac:dyDescent="0.3">
      <c r="A1717" s="87" t="s">
        <v>3081</v>
      </c>
      <c r="B1717" s="87" t="s">
        <v>1161</v>
      </c>
      <c r="C1717" s="87" t="s">
        <v>3082</v>
      </c>
      <c r="D1717" s="86" t="s">
        <v>146</v>
      </c>
      <c r="E1717" s="86" t="s">
        <v>147</v>
      </c>
      <c r="F1717" s="86" t="s">
        <v>27</v>
      </c>
      <c r="G1717" s="86" t="s">
        <v>18</v>
      </c>
      <c r="H1717" s="239">
        <f t="shared" si="24"/>
        <v>100</v>
      </c>
      <c r="I1717" s="86" t="s">
        <v>6205</v>
      </c>
    </row>
    <row r="1718" spans="1:9" x14ac:dyDescent="0.3">
      <c r="A1718" s="87" t="s">
        <v>5005</v>
      </c>
      <c r="B1718" s="87" t="s">
        <v>1161</v>
      </c>
      <c r="C1718" s="87" t="s">
        <v>5006</v>
      </c>
      <c r="D1718" s="86" t="s">
        <v>146</v>
      </c>
      <c r="E1718" s="86" t="s">
        <v>147</v>
      </c>
      <c r="F1718" s="86" t="s">
        <v>29</v>
      </c>
      <c r="G1718" s="86" t="s">
        <v>18</v>
      </c>
      <c r="H1718" s="239">
        <f t="shared" si="24"/>
        <v>0</v>
      </c>
      <c r="I1718" s="86" t="s">
        <v>6205</v>
      </c>
    </row>
    <row r="1719" spans="1:9" x14ac:dyDescent="0.3">
      <c r="A1719" s="87" t="s">
        <v>3083</v>
      </c>
      <c r="B1719" s="87" t="s">
        <v>1161</v>
      </c>
      <c r="C1719" s="87" t="s">
        <v>3084</v>
      </c>
      <c r="D1719" s="86" t="s">
        <v>146</v>
      </c>
      <c r="E1719" s="86" t="s">
        <v>147</v>
      </c>
      <c r="F1719" s="86" t="s">
        <v>27</v>
      </c>
      <c r="G1719" s="86" t="s">
        <v>18</v>
      </c>
      <c r="H1719" s="239">
        <f t="shared" si="24"/>
        <v>100</v>
      </c>
      <c r="I1719" s="86" t="s">
        <v>6205</v>
      </c>
    </row>
    <row r="1720" spans="1:9" x14ac:dyDescent="0.3">
      <c r="A1720" s="87" t="s">
        <v>3085</v>
      </c>
      <c r="B1720" s="87" t="s">
        <v>1161</v>
      </c>
      <c r="C1720" s="87" t="s">
        <v>3086</v>
      </c>
      <c r="D1720" s="86" t="s">
        <v>146</v>
      </c>
      <c r="E1720" s="86" t="s">
        <v>147</v>
      </c>
      <c r="F1720" s="86" t="s">
        <v>27</v>
      </c>
      <c r="G1720" s="86" t="s">
        <v>18</v>
      </c>
      <c r="H1720" s="239">
        <f t="shared" si="24"/>
        <v>100</v>
      </c>
      <c r="I1720" s="86" t="s">
        <v>6205</v>
      </c>
    </row>
    <row r="1721" spans="1:9" x14ac:dyDescent="0.3">
      <c r="A1721" s="87" t="s">
        <v>3087</v>
      </c>
      <c r="B1721" s="87" t="s">
        <v>1161</v>
      </c>
      <c r="C1721" s="87" t="s">
        <v>3088</v>
      </c>
      <c r="D1721" s="86" t="s">
        <v>146</v>
      </c>
      <c r="E1721" s="86" t="s">
        <v>147</v>
      </c>
      <c r="F1721" s="86" t="s">
        <v>27</v>
      </c>
      <c r="G1721" s="86" t="s">
        <v>18</v>
      </c>
      <c r="H1721" s="239">
        <f t="shared" si="24"/>
        <v>100</v>
      </c>
      <c r="I1721" s="86" t="s">
        <v>6205</v>
      </c>
    </row>
    <row r="1722" spans="1:9" x14ac:dyDescent="0.3">
      <c r="A1722" s="87" t="s">
        <v>3089</v>
      </c>
      <c r="B1722" s="87" t="s">
        <v>1161</v>
      </c>
      <c r="C1722" s="87" t="s">
        <v>3090</v>
      </c>
      <c r="D1722" s="86" t="s">
        <v>146</v>
      </c>
      <c r="E1722" s="86" t="s">
        <v>147</v>
      </c>
      <c r="F1722" s="86" t="s">
        <v>27</v>
      </c>
      <c r="G1722" s="86" t="s">
        <v>18</v>
      </c>
      <c r="H1722" s="239">
        <f t="shared" si="24"/>
        <v>100</v>
      </c>
      <c r="I1722" s="86" t="s">
        <v>6205</v>
      </c>
    </row>
    <row r="1723" spans="1:9" x14ac:dyDescent="0.3">
      <c r="A1723" s="87" t="s">
        <v>3091</v>
      </c>
      <c r="B1723" s="87" t="s">
        <v>1161</v>
      </c>
      <c r="C1723" s="87" t="s">
        <v>3092</v>
      </c>
      <c r="D1723" s="86" t="s">
        <v>146</v>
      </c>
      <c r="E1723" s="86" t="s">
        <v>147</v>
      </c>
      <c r="F1723" s="86" t="s">
        <v>27</v>
      </c>
      <c r="G1723" s="86" t="s">
        <v>20</v>
      </c>
      <c r="H1723" s="239">
        <f t="shared" si="24"/>
        <v>100</v>
      </c>
      <c r="I1723" s="86" t="s">
        <v>6205</v>
      </c>
    </row>
    <row r="1724" spans="1:9" x14ac:dyDescent="0.3">
      <c r="A1724" s="87" t="s">
        <v>3093</v>
      </c>
      <c r="B1724" s="87" t="s">
        <v>1161</v>
      </c>
      <c r="C1724" s="87" t="s">
        <v>3094</v>
      </c>
      <c r="D1724" s="86" t="s">
        <v>146</v>
      </c>
      <c r="E1724" s="86" t="s">
        <v>147</v>
      </c>
      <c r="F1724" s="86" t="s">
        <v>27</v>
      </c>
      <c r="G1724" s="86" t="s">
        <v>84</v>
      </c>
      <c r="H1724" s="239">
        <f t="shared" si="24"/>
        <v>100</v>
      </c>
      <c r="I1724" s="86" t="s">
        <v>6205</v>
      </c>
    </row>
    <row r="1725" spans="1:9" x14ac:dyDescent="0.3">
      <c r="A1725" s="87" t="s">
        <v>5007</v>
      </c>
      <c r="B1725" s="87" t="s">
        <v>1161</v>
      </c>
      <c r="C1725" s="87" t="s">
        <v>5008</v>
      </c>
      <c r="D1725" s="86" t="s">
        <v>146</v>
      </c>
      <c r="E1725" s="86" t="s">
        <v>147</v>
      </c>
      <c r="F1725" s="86" t="s">
        <v>29</v>
      </c>
      <c r="G1725" s="86" t="s">
        <v>18</v>
      </c>
      <c r="H1725" s="239">
        <f t="shared" si="24"/>
        <v>0</v>
      </c>
      <c r="I1725" s="86" t="s">
        <v>6205</v>
      </c>
    </row>
    <row r="1726" spans="1:9" x14ac:dyDescent="0.3">
      <c r="A1726" s="87" t="s">
        <v>3095</v>
      </c>
      <c r="B1726" s="87" t="s">
        <v>1161</v>
      </c>
      <c r="C1726" s="87" t="s">
        <v>3096</v>
      </c>
      <c r="D1726" s="86" t="s">
        <v>146</v>
      </c>
      <c r="E1726" s="86" t="s">
        <v>147</v>
      </c>
      <c r="F1726" s="86" t="s">
        <v>27</v>
      </c>
      <c r="G1726" s="86" t="s">
        <v>18</v>
      </c>
      <c r="H1726" s="239">
        <f t="shared" si="24"/>
        <v>100</v>
      </c>
      <c r="I1726" s="86" t="s">
        <v>6205</v>
      </c>
    </row>
    <row r="1727" spans="1:9" x14ac:dyDescent="0.3">
      <c r="A1727" s="87" t="s">
        <v>3097</v>
      </c>
      <c r="B1727" s="87" t="s">
        <v>1161</v>
      </c>
      <c r="C1727" s="87" t="s">
        <v>3098</v>
      </c>
      <c r="D1727" s="86" t="s">
        <v>146</v>
      </c>
      <c r="E1727" s="86" t="s">
        <v>147</v>
      </c>
      <c r="F1727" s="86" t="s">
        <v>27</v>
      </c>
      <c r="G1727" s="86" t="s">
        <v>84</v>
      </c>
      <c r="H1727" s="239">
        <f t="shared" si="24"/>
        <v>100</v>
      </c>
      <c r="I1727" s="86" t="s">
        <v>6205</v>
      </c>
    </row>
    <row r="1728" spans="1:9" x14ac:dyDescent="0.3">
      <c r="A1728" s="87" t="s">
        <v>5009</v>
      </c>
      <c r="B1728" s="87" t="s">
        <v>1161</v>
      </c>
      <c r="C1728" s="87" t="s">
        <v>5010</v>
      </c>
      <c r="D1728" s="86" t="s">
        <v>146</v>
      </c>
      <c r="E1728" s="86" t="s">
        <v>147</v>
      </c>
      <c r="F1728" s="86" t="s">
        <v>29</v>
      </c>
      <c r="G1728" s="86" t="s">
        <v>84</v>
      </c>
      <c r="H1728" s="239">
        <f t="shared" ref="H1728:H1791" si="25">IF($A1728="","",IF($F1728=INDEX(Cat_ZAP,1),INDEX(Pts_ZAP,1),IF($G1728="","",_xlfn.XLOOKUP($G1728,Cat_Marg,Pts_Marg,""))))</f>
        <v>0</v>
      </c>
      <c r="I1728" s="86" t="s">
        <v>6205</v>
      </c>
    </row>
    <row r="1729" spans="1:9" x14ac:dyDescent="0.3">
      <c r="A1729" s="87" t="s">
        <v>3099</v>
      </c>
      <c r="B1729" s="87" t="s">
        <v>1161</v>
      </c>
      <c r="C1729" s="87" t="s">
        <v>3100</v>
      </c>
      <c r="D1729" s="86" t="s">
        <v>146</v>
      </c>
      <c r="E1729" s="86" t="s">
        <v>147</v>
      </c>
      <c r="F1729" s="86" t="s">
        <v>27</v>
      </c>
      <c r="G1729" s="86" t="s">
        <v>20</v>
      </c>
      <c r="H1729" s="239">
        <f t="shared" si="25"/>
        <v>100</v>
      </c>
      <c r="I1729" s="86" t="s">
        <v>6205</v>
      </c>
    </row>
    <row r="1730" spans="1:9" x14ac:dyDescent="0.3">
      <c r="A1730" s="87" t="s">
        <v>3101</v>
      </c>
      <c r="B1730" s="87" t="s">
        <v>1161</v>
      </c>
      <c r="C1730" s="87" t="s">
        <v>3102</v>
      </c>
      <c r="D1730" s="86" t="s">
        <v>146</v>
      </c>
      <c r="E1730" s="86" t="s">
        <v>147</v>
      </c>
      <c r="F1730" s="86" t="s">
        <v>27</v>
      </c>
      <c r="G1730" s="86" t="s">
        <v>20</v>
      </c>
      <c r="H1730" s="239">
        <f t="shared" si="25"/>
        <v>100</v>
      </c>
      <c r="I1730" s="86" t="s">
        <v>6205</v>
      </c>
    </row>
    <row r="1731" spans="1:9" x14ac:dyDescent="0.3">
      <c r="A1731" s="87" t="s">
        <v>3103</v>
      </c>
      <c r="B1731" s="87" t="s">
        <v>1161</v>
      </c>
      <c r="C1731" s="87" t="s">
        <v>3104</v>
      </c>
      <c r="D1731" s="86" t="s">
        <v>146</v>
      </c>
      <c r="E1731" s="86" t="s">
        <v>147</v>
      </c>
      <c r="F1731" s="86" t="s">
        <v>27</v>
      </c>
      <c r="G1731" s="86" t="s">
        <v>20</v>
      </c>
      <c r="H1731" s="239">
        <f t="shared" si="25"/>
        <v>100</v>
      </c>
      <c r="I1731" s="86" t="s">
        <v>6205</v>
      </c>
    </row>
    <row r="1732" spans="1:9" x14ac:dyDescent="0.3">
      <c r="A1732" s="87" t="s">
        <v>3105</v>
      </c>
      <c r="B1732" s="87" t="s">
        <v>1161</v>
      </c>
      <c r="C1732" s="87" t="s">
        <v>3106</v>
      </c>
      <c r="D1732" s="86" t="s">
        <v>146</v>
      </c>
      <c r="E1732" s="86" t="s">
        <v>147</v>
      </c>
      <c r="F1732" s="86" t="s">
        <v>27</v>
      </c>
      <c r="G1732" s="86" t="s">
        <v>20</v>
      </c>
      <c r="H1732" s="239">
        <f t="shared" si="25"/>
        <v>100</v>
      </c>
      <c r="I1732" s="86" t="s">
        <v>6205</v>
      </c>
    </row>
    <row r="1733" spans="1:9" x14ac:dyDescent="0.3">
      <c r="A1733" s="87" t="s">
        <v>3107</v>
      </c>
      <c r="B1733" s="87" t="s">
        <v>1161</v>
      </c>
      <c r="C1733" s="87" t="s">
        <v>3108</v>
      </c>
      <c r="D1733" s="86" t="s">
        <v>146</v>
      </c>
      <c r="E1733" s="86" t="s">
        <v>147</v>
      </c>
      <c r="F1733" s="86" t="s">
        <v>27</v>
      </c>
      <c r="G1733" s="86" t="s">
        <v>18</v>
      </c>
      <c r="H1733" s="239">
        <f t="shared" si="25"/>
        <v>100</v>
      </c>
      <c r="I1733" s="86" t="s">
        <v>6205</v>
      </c>
    </row>
    <row r="1734" spans="1:9" x14ac:dyDescent="0.3">
      <c r="A1734" s="87" t="s">
        <v>3109</v>
      </c>
      <c r="B1734" s="87" t="s">
        <v>1161</v>
      </c>
      <c r="C1734" s="87" t="s">
        <v>3110</v>
      </c>
      <c r="D1734" s="86" t="s">
        <v>146</v>
      </c>
      <c r="E1734" s="86" t="s">
        <v>147</v>
      </c>
      <c r="F1734" s="86" t="s">
        <v>27</v>
      </c>
      <c r="G1734" s="86" t="s">
        <v>18</v>
      </c>
      <c r="H1734" s="239">
        <f t="shared" si="25"/>
        <v>100</v>
      </c>
      <c r="I1734" s="86" t="s">
        <v>6205</v>
      </c>
    </row>
    <row r="1735" spans="1:9" x14ac:dyDescent="0.3">
      <c r="A1735" s="87" t="s">
        <v>3111</v>
      </c>
      <c r="B1735" s="87" t="s">
        <v>1161</v>
      </c>
      <c r="C1735" s="87" t="s">
        <v>3112</v>
      </c>
      <c r="D1735" s="86" t="s">
        <v>146</v>
      </c>
      <c r="E1735" s="86" t="s">
        <v>147</v>
      </c>
      <c r="F1735" s="86" t="s">
        <v>27</v>
      </c>
      <c r="G1735" s="86" t="s">
        <v>20</v>
      </c>
      <c r="H1735" s="239">
        <f t="shared" si="25"/>
        <v>100</v>
      </c>
      <c r="I1735" s="86" t="s">
        <v>6205</v>
      </c>
    </row>
    <row r="1736" spans="1:9" x14ac:dyDescent="0.3">
      <c r="A1736" s="87" t="s">
        <v>3113</v>
      </c>
      <c r="B1736" s="87" t="s">
        <v>1161</v>
      </c>
      <c r="C1736" s="87" t="s">
        <v>3114</v>
      </c>
      <c r="D1736" s="86" t="s">
        <v>146</v>
      </c>
      <c r="E1736" s="86" t="s">
        <v>147</v>
      </c>
      <c r="F1736" s="86" t="s">
        <v>27</v>
      </c>
      <c r="G1736" s="86" t="s">
        <v>20</v>
      </c>
      <c r="H1736" s="239">
        <f t="shared" si="25"/>
        <v>100</v>
      </c>
      <c r="I1736" s="86" t="s">
        <v>6205</v>
      </c>
    </row>
    <row r="1737" spans="1:9" x14ac:dyDescent="0.3">
      <c r="A1737" s="87" t="s">
        <v>3115</v>
      </c>
      <c r="B1737" s="87" t="s">
        <v>1161</v>
      </c>
      <c r="C1737" s="87" t="s">
        <v>3116</v>
      </c>
      <c r="D1737" s="86" t="s">
        <v>146</v>
      </c>
      <c r="E1737" s="86" t="s">
        <v>147</v>
      </c>
      <c r="F1737" s="86" t="s">
        <v>27</v>
      </c>
      <c r="G1737" s="86" t="s">
        <v>20</v>
      </c>
      <c r="H1737" s="239">
        <f t="shared" si="25"/>
        <v>100</v>
      </c>
      <c r="I1737" s="86" t="s">
        <v>6205</v>
      </c>
    </row>
    <row r="1738" spans="1:9" x14ac:dyDescent="0.3">
      <c r="A1738" s="87" t="s">
        <v>3117</v>
      </c>
      <c r="B1738" s="87" t="s">
        <v>1161</v>
      </c>
      <c r="C1738" s="87" t="s">
        <v>3118</v>
      </c>
      <c r="D1738" s="86" t="s">
        <v>146</v>
      </c>
      <c r="E1738" s="86" t="s">
        <v>147</v>
      </c>
      <c r="F1738" s="86" t="s">
        <v>27</v>
      </c>
      <c r="G1738" s="86" t="s">
        <v>18</v>
      </c>
      <c r="H1738" s="239">
        <f t="shared" si="25"/>
        <v>100</v>
      </c>
      <c r="I1738" s="86" t="s">
        <v>6205</v>
      </c>
    </row>
    <row r="1739" spans="1:9" x14ac:dyDescent="0.3">
      <c r="A1739" s="87" t="s">
        <v>3119</v>
      </c>
      <c r="B1739" s="87" t="s">
        <v>1161</v>
      </c>
      <c r="C1739" s="87" t="s">
        <v>3120</v>
      </c>
      <c r="D1739" s="86" t="s">
        <v>146</v>
      </c>
      <c r="E1739" s="86" t="s">
        <v>147</v>
      </c>
      <c r="F1739" s="86" t="s">
        <v>27</v>
      </c>
      <c r="G1739" s="86" t="s">
        <v>22</v>
      </c>
      <c r="H1739" s="239">
        <f t="shared" si="25"/>
        <v>100</v>
      </c>
      <c r="I1739" s="86" t="s">
        <v>6205</v>
      </c>
    </row>
    <row r="1740" spans="1:9" x14ac:dyDescent="0.3">
      <c r="A1740" s="87" t="s">
        <v>3121</v>
      </c>
      <c r="B1740" s="87" t="s">
        <v>1161</v>
      </c>
      <c r="C1740" s="87" t="s">
        <v>3122</v>
      </c>
      <c r="D1740" s="86" t="s">
        <v>146</v>
      </c>
      <c r="E1740" s="86" t="s">
        <v>147</v>
      </c>
      <c r="F1740" s="86" t="s">
        <v>27</v>
      </c>
      <c r="G1740" s="86" t="s">
        <v>20</v>
      </c>
      <c r="H1740" s="239">
        <f t="shared" si="25"/>
        <v>100</v>
      </c>
      <c r="I1740" s="86" t="s">
        <v>6205</v>
      </c>
    </row>
    <row r="1741" spans="1:9" x14ac:dyDescent="0.3">
      <c r="A1741" s="87" t="s">
        <v>3123</v>
      </c>
      <c r="B1741" s="87" t="s">
        <v>1161</v>
      </c>
      <c r="C1741" s="87" t="s">
        <v>3124</v>
      </c>
      <c r="D1741" s="86" t="s">
        <v>146</v>
      </c>
      <c r="E1741" s="86" t="s">
        <v>147</v>
      </c>
      <c r="F1741" s="86" t="s">
        <v>27</v>
      </c>
      <c r="G1741" s="86" t="s">
        <v>22</v>
      </c>
      <c r="H1741" s="239">
        <f t="shared" si="25"/>
        <v>100</v>
      </c>
      <c r="I1741" s="86" t="s">
        <v>6205</v>
      </c>
    </row>
    <row r="1742" spans="1:9" x14ac:dyDescent="0.3">
      <c r="A1742" s="87" t="s">
        <v>3125</v>
      </c>
      <c r="B1742" s="87" t="s">
        <v>1161</v>
      </c>
      <c r="C1742" s="87" t="s">
        <v>3126</v>
      </c>
      <c r="D1742" s="86" t="s">
        <v>146</v>
      </c>
      <c r="E1742" s="86" t="s">
        <v>147</v>
      </c>
      <c r="F1742" s="86" t="s">
        <v>27</v>
      </c>
      <c r="G1742" s="86" t="s">
        <v>20</v>
      </c>
      <c r="H1742" s="239">
        <f t="shared" si="25"/>
        <v>100</v>
      </c>
      <c r="I1742" s="86" t="s">
        <v>6205</v>
      </c>
    </row>
    <row r="1743" spans="1:9" x14ac:dyDescent="0.3">
      <c r="A1743" s="87" t="s">
        <v>3127</v>
      </c>
      <c r="B1743" s="87" t="s">
        <v>1161</v>
      </c>
      <c r="C1743" s="87" t="s">
        <v>3128</v>
      </c>
      <c r="D1743" s="86" t="s">
        <v>146</v>
      </c>
      <c r="E1743" s="86" t="s">
        <v>147</v>
      </c>
      <c r="F1743" s="86" t="s">
        <v>27</v>
      </c>
      <c r="G1743" s="86" t="s">
        <v>22</v>
      </c>
      <c r="H1743" s="239">
        <f t="shared" si="25"/>
        <v>100</v>
      </c>
      <c r="I1743" s="86" t="s">
        <v>6205</v>
      </c>
    </row>
    <row r="1744" spans="1:9" x14ac:dyDescent="0.3">
      <c r="A1744" s="87" t="s">
        <v>3129</v>
      </c>
      <c r="B1744" s="87" t="s">
        <v>1161</v>
      </c>
      <c r="C1744" s="87" t="s">
        <v>3130</v>
      </c>
      <c r="D1744" s="86" t="s">
        <v>146</v>
      </c>
      <c r="E1744" s="86" t="s">
        <v>147</v>
      </c>
      <c r="F1744" s="86" t="s">
        <v>27</v>
      </c>
      <c r="G1744" s="86" t="s">
        <v>20</v>
      </c>
      <c r="H1744" s="239">
        <f t="shared" si="25"/>
        <v>100</v>
      </c>
      <c r="I1744" s="86" t="s">
        <v>6205</v>
      </c>
    </row>
    <row r="1745" spans="1:9" x14ac:dyDescent="0.3">
      <c r="A1745" s="87" t="s">
        <v>3131</v>
      </c>
      <c r="B1745" s="87" t="s">
        <v>1161</v>
      </c>
      <c r="C1745" s="87" t="s">
        <v>3132</v>
      </c>
      <c r="D1745" s="86" t="s">
        <v>146</v>
      </c>
      <c r="E1745" s="86" t="s">
        <v>147</v>
      </c>
      <c r="F1745" s="86" t="s">
        <v>27</v>
      </c>
      <c r="G1745" s="86" t="s">
        <v>20</v>
      </c>
      <c r="H1745" s="239">
        <f t="shared" si="25"/>
        <v>100</v>
      </c>
      <c r="I1745" s="86" t="s">
        <v>6205</v>
      </c>
    </row>
    <row r="1746" spans="1:9" x14ac:dyDescent="0.3">
      <c r="A1746" s="87" t="s">
        <v>3133</v>
      </c>
      <c r="B1746" s="87" t="s">
        <v>1161</v>
      </c>
      <c r="C1746" s="87" t="s">
        <v>3134</v>
      </c>
      <c r="D1746" s="86" t="s">
        <v>146</v>
      </c>
      <c r="E1746" s="86" t="s">
        <v>147</v>
      </c>
      <c r="F1746" s="86" t="s">
        <v>27</v>
      </c>
      <c r="G1746" s="86" t="s">
        <v>20</v>
      </c>
      <c r="H1746" s="239">
        <f t="shared" si="25"/>
        <v>100</v>
      </c>
      <c r="I1746" s="86" t="s">
        <v>6205</v>
      </c>
    </row>
    <row r="1747" spans="1:9" x14ac:dyDescent="0.3">
      <c r="A1747" s="87" t="s">
        <v>3135</v>
      </c>
      <c r="B1747" s="87" t="s">
        <v>1161</v>
      </c>
      <c r="C1747" s="87" t="s">
        <v>3136</v>
      </c>
      <c r="D1747" s="86" t="s">
        <v>146</v>
      </c>
      <c r="E1747" s="86" t="s">
        <v>147</v>
      </c>
      <c r="F1747" s="86" t="s">
        <v>27</v>
      </c>
      <c r="G1747" s="86" t="s">
        <v>20</v>
      </c>
      <c r="H1747" s="239">
        <f t="shared" si="25"/>
        <v>100</v>
      </c>
      <c r="I1747" s="86" t="s">
        <v>6205</v>
      </c>
    </row>
    <row r="1748" spans="1:9" x14ac:dyDescent="0.3">
      <c r="A1748" s="87" t="s">
        <v>3137</v>
      </c>
      <c r="B1748" s="87" t="s">
        <v>1161</v>
      </c>
      <c r="C1748" s="87" t="s">
        <v>3138</v>
      </c>
      <c r="D1748" s="86" t="s">
        <v>146</v>
      </c>
      <c r="E1748" s="86" t="s">
        <v>147</v>
      </c>
      <c r="F1748" s="86" t="s">
        <v>27</v>
      </c>
      <c r="G1748" s="86" t="s">
        <v>22</v>
      </c>
      <c r="H1748" s="239">
        <f t="shared" si="25"/>
        <v>100</v>
      </c>
      <c r="I1748" s="86" t="s">
        <v>6205</v>
      </c>
    </row>
    <row r="1749" spans="1:9" x14ac:dyDescent="0.3">
      <c r="A1749" s="87" t="s">
        <v>3139</v>
      </c>
      <c r="B1749" s="87" t="s">
        <v>1161</v>
      </c>
      <c r="C1749" s="87" t="s">
        <v>3140</v>
      </c>
      <c r="D1749" s="86" t="s">
        <v>146</v>
      </c>
      <c r="E1749" s="86" t="s">
        <v>147</v>
      </c>
      <c r="F1749" s="86" t="s">
        <v>27</v>
      </c>
      <c r="G1749" s="86" t="s">
        <v>20</v>
      </c>
      <c r="H1749" s="239">
        <f t="shared" si="25"/>
        <v>100</v>
      </c>
      <c r="I1749" s="86" t="s">
        <v>6205</v>
      </c>
    </row>
    <row r="1750" spans="1:9" x14ac:dyDescent="0.3">
      <c r="A1750" s="87" t="s">
        <v>3141</v>
      </c>
      <c r="B1750" s="87" t="s">
        <v>1161</v>
      </c>
      <c r="C1750" s="87" t="s">
        <v>3142</v>
      </c>
      <c r="D1750" s="86" t="s">
        <v>146</v>
      </c>
      <c r="E1750" s="86" t="s">
        <v>147</v>
      </c>
      <c r="F1750" s="86" t="s">
        <v>27</v>
      </c>
      <c r="G1750" s="86" t="s">
        <v>18</v>
      </c>
      <c r="H1750" s="239">
        <f t="shared" si="25"/>
        <v>100</v>
      </c>
      <c r="I1750" s="86" t="s">
        <v>6205</v>
      </c>
    </row>
    <row r="1751" spans="1:9" x14ac:dyDescent="0.3">
      <c r="A1751" s="87" t="s">
        <v>3143</v>
      </c>
      <c r="B1751" s="87" t="s">
        <v>1161</v>
      </c>
      <c r="C1751" s="87" t="s">
        <v>3144</v>
      </c>
      <c r="D1751" s="86" t="s">
        <v>146</v>
      </c>
      <c r="E1751" s="86" t="s">
        <v>147</v>
      </c>
      <c r="F1751" s="86" t="s">
        <v>27</v>
      </c>
      <c r="G1751" s="86" t="s">
        <v>18</v>
      </c>
      <c r="H1751" s="239">
        <f t="shared" si="25"/>
        <v>100</v>
      </c>
      <c r="I1751" s="86" t="s">
        <v>6205</v>
      </c>
    </row>
    <row r="1752" spans="1:9" x14ac:dyDescent="0.3">
      <c r="A1752" s="87" t="s">
        <v>3145</v>
      </c>
      <c r="B1752" s="87" t="s">
        <v>1161</v>
      </c>
      <c r="C1752" s="87" t="s">
        <v>3146</v>
      </c>
      <c r="D1752" s="86" t="s">
        <v>146</v>
      </c>
      <c r="E1752" s="86" t="s">
        <v>147</v>
      </c>
      <c r="F1752" s="86" t="s">
        <v>27</v>
      </c>
      <c r="G1752" s="86" t="s">
        <v>22</v>
      </c>
      <c r="H1752" s="239">
        <f t="shared" si="25"/>
        <v>100</v>
      </c>
      <c r="I1752" s="86" t="s">
        <v>6205</v>
      </c>
    </row>
    <row r="1753" spans="1:9" x14ac:dyDescent="0.3">
      <c r="A1753" s="87" t="s">
        <v>3147</v>
      </c>
      <c r="B1753" s="87" t="s">
        <v>1161</v>
      </c>
      <c r="C1753" s="87" t="s">
        <v>3148</v>
      </c>
      <c r="D1753" s="86" t="s">
        <v>146</v>
      </c>
      <c r="E1753" s="86" t="s">
        <v>147</v>
      </c>
      <c r="F1753" s="86" t="s">
        <v>27</v>
      </c>
      <c r="G1753" s="86" t="s">
        <v>22</v>
      </c>
      <c r="H1753" s="239">
        <f t="shared" si="25"/>
        <v>100</v>
      </c>
      <c r="I1753" s="86" t="s">
        <v>6205</v>
      </c>
    </row>
    <row r="1754" spans="1:9" x14ac:dyDescent="0.3">
      <c r="A1754" s="87" t="s">
        <v>3149</v>
      </c>
      <c r="B1754" s="87" t="s">
        <v>1161</v>
      </c>
      <c r="C1754" s="87" t="s">
        <v>3150</v>
      </c>
      <c r="D1754" s="86" t="s">
        <v>146</v>
      </c>
      <c r="E1754" s="86" t="s">
        <v>147</v>
      </c>
      <c r="F1754" s="86" t="s">
        <v>27</v>
      </c>
      <c r="G1754" s="86" t="s">
        <v>22</v>
      </c>
      <c r="H1754" s="239">
        <f t="shared" si="25"/>
        <v>100</v>
      </c>
      <c r="I1754" s="86" t="s">
        <v>6205</v>
      </c>
    </row>
    <row r="1755" spans="1:9" x14ac:dyDescent="0.3">
      <c r="A1755" s="87" t="s">
        <v>3151</v>
      </c>
      <c r="B1755" s="87" t="s">
        <v>1161</v>
      </c>
      <c r="C1755" s="87" t="s">
        <v>3152</v>
      </c>
      <c r="D1755" s="86" t="s">
        <v>146</v>
      </c>
      <c r="E1755" s="86" t="s">
        <v>147</v>
      </c>
      <c r="F1755" s="86" t="s">
        <v>27</v>
      </c>
      <c r="G1755" s="86" t="s">
        <v>20</v>
      </c>
      <c r="H1755" s="239">
        <f t="shared" si="25"/>
        <v>100</v>
      </c>
      <c r="I1755" s="86" t="s">
        <v>6205</v>
      </c>
    </row>
    <row r="1756" spans="1:9" x14ac:dyDescent="0.3">
      <c r="A1756" s="87" t="s">
        <v>3153</v>
      </c>
      <c r="B1756" s="87" t="s">
        <v>1161</v>
      </c>
      <c r="C1756" s="87" t="s">
        <v>3154</v>
      </c>
      <c r="D1756" s="86" t="s">
        <v>146</v>
      </c>
      <c r="E1756" s="86" t="s">
        <v>147</v>
      </c>
      <c r="F1756" s="86" t="s">
        <v>27</v>
      </c>
      <c r="G1756" s="86" t="s">
        <v>22</v>
      </c>
      <c r="H1756" s="239">
        <f t="shared" si="25"/>
        <v>100</v>
      </c>
      <c r="I1756" s="86" t="s">
        <v>6205</v>
      </c>
    </row>
    <row r="1757" spans="1:9" x14ac:dyDescent="0.3">
      <c r="A1757" s="87" t="s">
        <v>3155</v>
      </c>
      <c r="B1757" s="87" t="s">
        <v>1161</v>
      </c>
      <c r="C1757" s="87" t="s">
        <v>3156</v>
      </c>
      <c r="D1757" s="86" t="s">
        <v>146</v>
      </c>
      <c r="E1757" s="86" t="s">
        <v>147</v>
      </c>
      <c r="F1757" s="86" t="s">
        <v>27</v>
      </c>
      <c r="G1757" s="86" t="s">
        <v>20</v>
      </c>
      <c r="H1757" s="239">
        <f t="shared" si="25"/>
        <v>100</v>
      </c>
      <c r="I1757" s="86" t="s">
        <v>6205</v>
      </c>
    </row>
    <row r="1758" spans="1:9" x14ac:dyDescent="0.3">
      <c r="A1758" s="87" t="s">
        <v>3157</v>
      </c>
      <c r="B1758" s="87" t="s">
        <v>1161</v>
      </c>
      <c r="C1758" s="87" t="s">
        <v>3158</v>
      </c>
      <c r="D1758" s="86" t="s">
        <v>146</v>
      </c>
      <c r="E1758" s="86" t="s">
        <v>147</v>
      </c>
      <c r="F1758" s="86" t="s">
        <v>27</v>
      </c>
      <c r="G1758" s="86" t="s">
        <v>20</v>
      </c>
      <c r="H1758" s="239">
        <f t="shared" si="25"/>
        <v>100</v>
      </c>
      <c r="I1758" s="86" t="s">
        <v>6205</v>
      </c>
    </row>
    <row r="1759" spans="1:9" x14ac:dyDescent="0.3">
      <c r="A1759" s="87" t="s">
        <v>3159</v>
      </c>
      <c r="B1759" s="87" t="s">
        <v>1161</v>
      </c>
      <c r="C1759" s="87" t="s">
        <v>3160</v>
      </c>
      <c r="D1759" s="86" t="s">
        <v>146</v>
      </c>
      <c r="E1759" s="86" t="s">
        <v>147</v>
      </c>
      <c r="F1759" s="86" t="s">
        <v>27</v>
      </c>
      <c r="G1759" s="86" t="s">
        <v>18</v>
      </c>
      <c r="H1759" s="239">
        <f t="shared" si="25"/>
        <v>100</v>
      </c>
      <c r="I1759" s="86" t="s">
        <v>6205</v>
      </c>
    </row>
    <row r="1760" spans="1:9" x14ac:dyDescent="0.3">
      <c r="A1760" s="87" t="s">
        <v>3161</v>
      </c>
      <c r="B1760" s="87" t="s">
        <v>1161</v>
      </c>
      <c r="C1760" s="87" t="s">
        <v>3162</v>
      </c>
      <c r="D1760" s="86" t="s">
        <v>146</v>
      </c>
      <c r="E1760" s="86" t="s">
        <v>147</v>
      </c>
      <c r="F1760" s="86" t="s">
        <v>27</v>
      </c>
      <c r="G1760" s="86" t="s">
        <v>84</v>
      </c>
      <c r="H1760" s="239">
        <f t="shared" si="25"/>
        <v>100</v>
      </c>
      <c r="I1760" s="86" t="s">
        <v>6205</v>
      </c>
    </row>
    <row r="1761" spans="1:9" x14ac:dyDescent="0.3">
      <c r="A1761" s="87" t="s">
        <v>3163</v>
      </c>
      <c r="B1761" s="87" t="s">
        <v>1161</v>
      </c>
      <c r="C1761" s="87" t="s">
        <v>3164</v>
      </c>
      <c r="D1761" s="86" t="s">
        <v>146</v>
      </c>
      <c r="E1761" s="86" t="s">
        <v>147</v>
      </c>
      <c r="F1761" s="86" t="s">
        <v>27</v>
      </c>
      <c r="G1761" s="86" t="s">
        <v>18</v>
      </c>
      <c r="H1761" s="239">
        <f t="shared" si="25"/>
        <v>100</v>
      </c>
      <c r="I1761" s="86" t="s">
        <v>6205</v>
      </c>
    </row>
    <row r="1762" spans="1:9" x14ac:dyDescent="0.3">
      <c r="A1762" s="87" t="s">
        <v>3165</v>
      </c>
      <c r="B1762" s="87" t="s">
        <v>1161</v>
      </c>
      <c r="C1762" s="87" t="s">
        <v>3166</v>
      </c>
      <c r="D1762" s="86" t="s">
        <v>146</v>
      </c>
      <c r="E1762" s="86" t="s">
        <v>147</v>
      </c>
      <c r="F1762" s="86" t="s">
        <v>27</v>
      </c>
      <c r="G1762" s="86" t="s">
        <v>20</v>
      </c>
      <c r="H1762" s="239">
        <f t="shared" si="25"/>
        <v>100</v>
      </c>
      <c r="I1762" s="86" t="s">
        <v>6205</v>
      </c>
    </row>
    <row r="1763" spans="1:9" x14ac:dyDescent="0.3">
      <c r="A1763" s="87" t="s">
        <v>3167</v>
      </c>
      <c r="B1763" s="87" t="s">
        <v>1161</v>
      </c>
      <c r="C1763" s="87" t="s">
        <v>3168</v>
      </c>
      <c r="D1763" s="86" t="s">
        <v>146</v>
      </c>
      <c r="E1763" s="86" t="s">
        <v>147</v>
      </c>
      <c r="F1763" s="86" t="s">
        <v>27</v>
      </c>
      <c r="G1763" s="86" t="s">
        <v>18</v>
      </c>
      <c r="H1763" s="239">
        <f t="shared" si="25"/>
        <v>100</v>
      </c>
      <c r="I1763" s="86" t="s">
        <v>6205</v>
      </c>
    </row>
    <row r="1764" spans="1:9" x14ac:dyDescent="0.3">
      <c r="A1764" s="87" t="s">
        <v>5011</v>
      </c>
      <c r="B1764" s="87" t="s">
        <v>1161</v>
      </c>
      <c r="C1764" s="87" t="s">
        <v>5012</v>
      </c>
      <c r="D1764" s="86" t="s">
        <v>146</v>
      </c>
      <c r="E1764" s="86" t="s">
        <v>147</v>
      </c>
      <c r="F1764" s="86" t="s">
        <v>29</v>
      </c>
      <c r="G1764" s="86" t="s">
        <v>84</v>
      </c>
      <c r="H1764" s="239">
        <f t="shared" si="25"/>
        <v>0</v>
      </c>
      <c r="I1764" s="86" t="s">
        <v>6205</v>
      </c>
    </row>
    <row r="1765" spans="1:9" x14ac:dyDescent="0.3">
      <c r="A1765" s="87" t="s">
        <v>3169</v>
      </c>
      <c r="B1765" s="87" t="s">
        <v>1161</v>
      </c>
      <c r="C1765" s="87" t="s">
        <v>3170</v>
      </c>
      <c r="D1765" s="86" t="s">
        <v>146</v>
      </c>
      <c r="E1765" s="86" t="s">
        <v>147</v>
      </c>
      <c r="F1765" s="86" t="s">
        <v>27</v>
      </c>
      <c r="G1765" s="86" t="s">
        <v>84</v>
      </c>
      <c r="H1765" s="239">
        <f t="shared" si="25"/>
        <v>100</v>
      </c>
      <c r="I1765" s="86" t="s">
        <v>6205</v>
      </c>
    </row>
    <row r="1766" spans="1:9" x14ac:dyDescent="0.3">
      <c r="A1766" s="87" t="s">
        <v>3171</v>
      </c>
      <c r="B1766" s="87" t="s">
        <v>1161</v>
      </c>
      <c r="C1766" s="87" t="s">
        <v>3172</v>
      </c>
      <c r="D1766" s="86" t="s">
        <v>146</v>
      </c>
      <c r="E1766" s="86" t="s">
        <v>147</v>
      </c>
      <c r="F1766" s="86" t="s">
        <v>27</v>
      </c>
      <c r="G1766" s="86" t="s">
        <v>84</v>
      </c>
      <c r="H1766" s="239">
        <f t="shared" si="25"/>
        <v>100</v>
      </c>
      <c r="I1766" s="86" t="s">
        <v>6205</v>
      </c>
    </row>
    <row r="1767" spans="1:9" x14ac:dyDescent="0.3">
      <c r="A1767" s="87" t="s">
        <v>3173</v>
      </c>
      <c r="B1767" s="87" t="s">
        <v>1161</v>
      </c>
      <c r="C1767" s="87" t="s">
        <v>3174</v>
      </c>
      <c r="D1767" s="86" t="s">
        <v>146</v>
      </c>
      <c r="E1767" s="86" t="s">
        <v>147</v>
      </c>
      <c r="F1767" s="86" t="s">
        <v>27</v>
      </c>
      <c r="G1767" s="86" t="s">
        <v>18</v>
      </c>
      <c r="H1767" s="239">
        <f t="shared" si="25"/>
        <v>100</v>
      </c>
      <c r="I1767" s="86" t="s">
        <v>6205</v>
      </c>
    </row>
    <row r="1768" spans="1:9" x14ac:dyDescent="0.3">
      <c r="A1768" s="87" t="s">
        <v>3175</v>
      </c>
      <c r="B1768" s="87" t="s">
        <v>1161</v>
      </c>
      <c r="C1768" s="87" t="s">
        <v>3176</v>
      </c>
      <c r="D1768" s="86" t="s">
        <v>146</v>
      </c>
      <c r="E1768" s="86" t="s">
        <v>147</v>
      </c>
      <c r="F1768" s="86" t="s">
        <v>27</v>
      </c>
      <c r="G1768" s="86" t="s">
        <v>18</v>
      </c>
      <c r="H1768" s="239">
        <f t="shared" si="25"/>
        <v>100</v>
      </c>
      <c r="I1768" s="86" t="s">
        <v>6205</v>
      </c>
    </row>
    <row r="1769" spans="1:9" x14ac:dyDescent="0.3">
      <c r="A1769" s="87" t="s">
        <v>3177</v>
      </c>
      <c r="B1769" s="87" t="s">
        <v>1161</v>
      </c>
      <c r="C1769" s="87" t="s">
        <v>3178</v>
      </c>
      <c r="D1769" s="86" t="s">
        <v>146</v>
      </c>
      <c r="E1769" s="86" t="s">
        <v>147</v>
      </c>
      <c r="F1769" s="86" t="s">
        <v>27</v>
      </c>
      <c r="G1769" s="86" t="s">
        <v>18</v>
      </c>
      <c r="H1769" s="239">
        <f t="shared" si="25"/>
        <v>100</v>
      </c>
      <c r="I1769" s="86" t="s">
        <v>6205</v>
      </c>
    </row>
    <row r="1770" spans="1:9" x14ac:dyDescent="0.3">
      <c r="A1770" s="87" t="s">
        <v>3179</v>
      </c>
      <c r="B1770" s="87" t="s">
        <v>1161</v>
      </c>
      <c r="C1770" s="87" t="s">
        <v>3180</v>
      </c>
      <c r="D1770" s="86" t="s">
        <v>146</v>
      </c>
      <c r="E1770" s="86" t="s">
        <v>147</v>
      </c>
      <c r="F1770" s="86" t="s">
        <v>27</v>
      </c>
      <c r="G1770" s="86" t="s">
        <v>18</v>
      </c>
      <c r="H1770" s="239">
        <f t="shared" si="25"/>
        <v>100</v>
      </c>
      <c r="I1770" s="86" t="s">
        <v>6205</v>
      </c>
    </row>
    <row r="1771" spans="1:9" x14ac:dyDescent="0.3">
      <c r="A1771" s="87" t="s">
        <v>3181</v>
      </c>
      <c r="B1771" s="87" t="s">
        <v>1161</v>
      </c>
      <c r="C1771" s="87" t="s">
        <v>3182</v>
      </c>
      <c r="D1771" s="86" t="s">
        <v>146</v>
      </c>
      <c r="E1771" s="86" t="s">
        <v>147</v>
      </c>
      <c r="F1771" s="86" t="s">
        <v>27</v>
      </c>
      <c r="G1771" s="86" t="s">
        <v>18</v>
      </c>
      <c r="H1771" s="239">
        <f t="shared" si="25"/>
        <v>100</v>
      </c>
      <c r="I1771" s="86" t="s">
        <v>6205</v>
      </c>
    </row>
    <row r="1772" spans="1:9" x14ac:dyDescent="0.3">
      <c r="A1772" s="87" t="s">
        <v>3183</v>
      </c>
      <c r="B1772" s="87" t="s">
        <v>1161</v>
      </c>
      <c r="C1772" s="87" t="s">
        <v>3184</v>
      </c>
      <c r="D1772" s="86" t="s">
        <v>146</v>
      </c>
      <c r="E1772" s="86" t="s">
        <v>147</v>
      </c>
      <c r="F1772" s="86" t="s">
        <v>27</v>
      </c>
      <c r="G1772" s="86" t="s">
        <v>18</v>
      </c>
      <c r="H1772" s="239">
        <f t="shared" si="25"/>
        <v>100</v>
      </c>
      <c r="I1772" s="86" t="s">
        <v>6205</v>
      </c>
    </row>
    <row r="1773" spans="1:9" x14ac:dyDescent="0.3">
      <c r="A1773" s="87" t="s">
        <v>3185</v>
      </c>
      <c r="B1773" s="87" t="s">
        <v>1161</v>
      </c>
      <c r="C1773" s="87" t="s">
        <v>3186</v>
      </c>
      <c r="D1773" s="86" t="s">
        <v>146</v>
      </c>
      <c r="E1773" s="86" t="s">
        <v>147</v>
      </c>
      <c r="F1773" s="86" t="s">
        <v>27</v>
      </c>
      <c r="G1773" s="86" t="s">
        <v>18</v>
      </c>
      <c r="H1773" s="239">
        <f t="shared" si="25"/>
        <v>100</v>
      </c>
      <c r="I1773" s="86" t="s">
        <v>6205</v>
      </c>
    </row>
    <row r="1774" spans="1:9" x14ac:dyDescent="0.3">
      <c r="A1774" s="87" t="s">
        <v>5013</v>
      </c>
      <c r="B1774" s="87" t="s">
        <v>1161</v>
      </c>
      <c r="C1774" s="87" t="s">
        <v>5014</v>
      </c>
      <c r="D1774" s="86" t="s">
        <v>146</v>
      </c>
      <c r="E1774" s="86" t="s">
        <v>147</v>
      </c>
      <c r="F1774" s="86" t="s">
        <v>29</v>
      </c>
      <c r="G1774" s="86" t="s">
        <v>84</v>
      </c>
      <c r="H1774" s="239">
        <f t="shared" si="25"/>
        <v>0</v>
      </c>
      <c r="I1774" s="86" t="s">
        <v>6205</v>
      </c>
    </row>
    <row r="1775" spans="1:9" x14ac:dyDescent="0.3">
      <c r="A1775" s="87" t="s">
        <v>3187</v>
      </c>
      <c r="B1775" s="87" t="s">
        <v>1161</v>
      </c>
      <c r="C1775" s="87" t="s">
        <v>3188</v>
      </c>
      <c r="D1775" s="86" t="s">
        <v>146</v>
      </c>
      <c r="E1775" s="86" t="s">
        <v>147</v>
      </c>
      <c r="F1775" s="86" t="s">
        <v>27</v>
      </c>
      <c r="G1775" s="86" t="s">
        <v>18</v>
      </c>
      <c r="H1775" s="239">
        <f t="shared" si="25"/>
        <v>100</v>
      </c>
      <c r="I1775" s="86" t="s">
        <v>6205</v>
      </c>
    </row>
    <row r="1776" spans="1:9" x14ac:dyDescent="0.3">
      <c r="A1776" s="87" t="s">
        <v>3189</v>
      </c>
      <c r="B1776" s="87" t="s">
        <v>1161</v>
      </c>
      <c r="C1776" s="87" t="s">
        <v>3190</v>
      </c>
      <c r="D1776" s="86" t="s">
        <v>146</v>
      </c>
      <c r="E1776" s="86" t="s">
        <v>147</v>
      </c>
      <c r="F1776" s="86" t="s">
        <v>27</v>
      </c>
      <c r="G1776" s="86" t="s">
        <v>18</v>
      </c>
      <c r="H1776" s="239">
        <f t="shared" si="25"/>
        <v>100</v>
      </c>
      <c r="I1776" s="86" t="s">
        <v>6205</v>
      </c>
    </row>
    <row r="1777" spans="1:9" x14ac:dyDescent="0.3">
      <c r="A1777" s="87" t="s">
        <v>3191</v>
      </c>
      <c r="B1777" s="87" t="s">
        <v>1161</v>
      </c>
      <c r="C1777" s="87" t="s">
        <v>3192</v>
      </c>
      <c r="D1777" s="86" t="s">
        <v>146</v>
      </c>
      <c r="E1777" s="86" t="s">
        <v>147</v>
      </c>
      <c r="F1777" s="86" t="s">
        <v>27</v>
      </c>
      <c r="G1777" s="86" t="s">
        <v>18</v>
      </c>
      <c r="H1777" s="239">
        <f t="shared" si="25"/>
        <v>100</v>
      </c>
      <c r="I1777" s="86" t="s">
        <v>6205</v>
      </c>
    </row>
    <row r="1778" spans="1:9" x14ac:dyDescent="0.3">
      <c r="A1778" s="87" t="s">
        <v>3193</v>
      </c>
      <c r="B1778" s="87" t="s">
        <v>1161</v>
      </c>
      <c r="C1778" s="87" t="s">
        <v>3194</v>
      </c>
      <c r="D1778" s="86" t="s">
        <v>146</v>
      </c>
      <c r="E1778" s="86" t="s">
        <v>147</v>
      </c>
      <c r="F1778" s="86" t="s">
        <v>27</v>
      </c>
      <c r="G1778" s="86" t="s">
        <v>18</v>
      </c>
      <c r="H1778" s="239">
        <f t="shared" si="25"/>
        <v>100</v>
      </c>
      <c r="I1778" s="86" t="s">
        <v>6205</v>
      </c>
    </row>
    <row r="1779" spans="1:9" x14ac:dyDescent="0.3">
      <c r="A1779" s="87" t="s">
        <v>3195</v>
      </c>
      <c r="B1779" s="87" t="s">
        <v>1161</v>
      </c>
      <c r="C1779" s="87" t="s">
        <v>3196</v>
      </c>
      <c r="D1779" s="86" t="s">
        <v>146</v>
      </c>
      <c r="E1779" s="86" t="s">
        <v>147</v>
      </c>
      <c r="F1779" s="86" t="s">
        <v>27</v>
      </c>
      <c r="G1779" s="86" t="s">
        <v>18</v>
      </c>
      <c r="H1779" s="239">
        <f t="shared" si="25"/>
        <v>100</v>
      </c>
      <c r="I1779" s="86" t="s">
        <v>6205</v>
      </c>
    </row>
    <row r="1780" spans="1:9" x14ac:dyDescent="0.3">
      <c r="A1780" s="87" t="s">
        <v>3197</v>
      </c>
      <c r="B1780" s="87" t="s">
        <v>1161</v>
      </c>
      <c r="C1780" s="87" t="s">
        <v>3198</v>
      </c>
      <c r="D1780" s="86" t="s">
        <v>146</v>
      </c>
      <c r="E1780" s="86" t="s">
        <v>147</v>
      </c>
      <c r="F1780" s="86" t="s">
        <v>27</v>
      </c>
      <c r="G1780" s="86" t="s">
        <v>18</v>
      </c>
      <c r="H1780" s="239">
        <f t="shared" si="25"/>
        <v>100</v>
      </c>
      <c r="I1780" s="86" t="s">
        <v>6205</v>
      </c>
    </row>
    <row r="1781" spans="1:9" x14ac:dyDescent="0.3">
      <c r="A1781" s="87" t="s">
        <v>3199</v>
      </c>
      <c r="B1781" s="87" t="s">
        <v>1161</v>
      </c>
      <c r="C1781" s="87" t="s">
        <v>3200</v>
      </c>
      <c r="D1781" s="86" t="s">
        <v>146</v>
      </c>
      <c r="E1781" s="86" t="s">
        <v>147</v>
      </c>
      <c r="F1781" s="86" t="s">
        <v>27</v>
      </c>
      <c r="G1781" s="86" t="s">
        <v>20</v>
      </c>
      <c r="H1781" s="239">
        <f t="shared" si="25"/>
        <v>100</v>
      </c>
      <c r="I1781" s="86" t="s">
        <v>6205</v>
      </c>
    </row>
    <row r="1782" spans="1:9" x14ac:dyDescent="0.3">
      <c r="A1782" s="87" t="s">
        <v>3201</v>
      </c>
      <c r="B1782" s="87" t="s">
        <v>1161</v>
      </c>
      <c r="C1782" s="87" t="s">
        <v>3202</v>
      </c>
      <c r="D1782" s="86" t="s">
        <v>146</v>
      </c>
      <c r="E1782" s="86" t="s">
        <v>147</v>
      </c>
      <c r="F1782" s="86" t="s">
        <v>27</v>
      </c>
      <c r="G1782" s="86" t="s">
        <v>22</v>
      </c>
      <c r="H1782" s="239">
        <f t="shared" si="25"/>
        <v>100</v>
      </c>
      <c r="I1782" s="86" t="s">
        <v>6205</v>
      </c>
    </row>
    <row r="1783" spans="1:9" x14ac:dyDescent="0.3">
      <c r="A1783" s="87" t="s">
        <v>3203</v>
      </c>
      <c r="B1783" s="87" t="s">
        <v>1161</v>
      </c>
      <c r="C1783" s="87" t="s">
        <v>3204</v>
      </c>
      <c r="D1783" s="86" t="s">
        <v>146</v>
      </c>
      <c r="E1783" s="86" t="s">
        <v>147</v>
      </c>
      <c r="F1783" s="86" t="s">
        <v>27</v>
      </c>
      <c r="G1783" s="86" t="s">
        <v>85</v>
      </c>
      <c r="H1783" s="239">
        <f t="shared" si="25"/>
        <v>100</v>
      </c>
      <c r="I1783" s="86" t="s">
        <v>6205</v>
      </c>
    </row>
    <row r="1784" spans="1:9" x14ac:dyDescent="0.3">
      <c r="A1784" s="87" t="s">
        <v>3205</v>
      </c>
      <c r="B1784" s="87" t="s">
        <v>1161</v>
      </c>
      <c r="C1784" s="87" t="s">
        <v>3206</v>
      </c>
      <c r="D1784" s="86" t="s">
        <v>146</v>
      </c>
      <c r="E1784" s="86" t="s">
        <v>147</v>
      </c>
      <c r="F1784" s="86" t="s">
        <v>27</v>
      </c>
      <c r="G1784" s="86" t="s">
        <v>22</v>
      </c>
      <c r="H1784" s="239">
        <f t="shared" si="25"/>
        <v>100</v>
      </c>
      <c r="I1784" s="86" t="s">
        <v>6205</v>
      </c>
    </row>
    <row r="1785" spans="1:9" x14ac:dyDescent="0.3">
      <c r="A1785" s="87" t="s">
        <v>3207</v>
      </c>
      <c r="B1785" s="87" t="s">
        <v>1161</v>
      </c>
      <c r="C1785" s="87" t="s">
        <v>3208</v>
      </c>
      <c r="D1785" s="86" t="s">
        <v>146</v>
      </c>
      <c r="E1785" s="86" t="s">
        <v>147</v>
      </c>
      <c r="F1785" s="86" t="s">
        <v>27</v>
      </c>
      <c r="G1785" s="86" t="s">
        <v>22</v>
      </c>
      <c r="H1785" s="239">
        <f t="shared" si="25"/>
        <v>100</v>
      </c>
      <c r="I1785" s="86" t="s">
        <v>6205</v>
      </c>
    </row>
    <row r="1786" spans="1:9" x14ac:dyDescent="0.3">
      <c r="A1786" s="87" t="s">
        <v>3209</v>
      </c>
      <c r="B1786" s="87" t="s">
        <v>1161</v>
      </c>
      <c r="C1786" s="87" t="s">
        <v>3210</v>
      </c>
      <c r="D1786" s="86" t="s">
        <v>146</v>
      </c>
      <c r="E1786" s="86" t="s">
        <v>147</v>
      </c>
      <c r="F1786" s="86" t="s">
        <v>27</v>
      </c>
      <c r="G1786" s="86" t="s">
        <v>20</v>
      </c>
      <c r="H1786" s="239">
        <f t="shared" si="25"/>
        <v>100</v>
      </c>
      <c r="I1786" s="86" t="s">
        <v>6205</v>
      </c>
    </row>
    <row r="1787" spans="1:9" x14ac:dyDescent="0.3">
      <c r="A1787" s="87" t="s">
        <v>3211</v>
      </c>
      <c r="B1787" s="87" t="s">
        <v>1161</v>
      </c>
      <c r="C1787" s="87" t="s">
        <v>3212</v>
      </c>
      <c r="D1787" s="86" t="s">
        <v>146</v>
      </c>
      <c r="E1787" s="86" t="s">
        <v>147</v>
      </c>
      <c r="F1787" s="86" t="s">
        <v>27</v>
      </c>
      <c r="G1787" s="86" t="s">
        <v>20</v>
      </c>
      <c r="H1787" s="239">
        <f t="shared" si="25"/>
        <v>100</v>
      </c>
      <c r="I1787" s="86" t="s">
        <v>6205</v>
      </c>
    </row>
    <row r="1788" spans="1:9" x14ac:dyDescent="0.3">
      <c r="A1788" s="87" t="s">
        <v>3213</v>
      </c>
      <c r="B1788" s="87" t="s">
        <v>1161</v>
      </c>
      <c r="C1788" s="87" t="s">
        <v>3214</v>
      </c>
      <c r="D1788" s="86" t="s">
        <v>146</v>
      </c>
      <c r="E1788" s="86" t="s">
        <v>147</v>
      </c>
      <c r="F1788" s="86" t="s">
        <v>27</v>
      </c>
      <c r="G1788" s="86" t="s">
        <v>22</v>
      </c>
      <c r="H1788" s="239">
        <f t="shared" si="25"/>
        <v>100</v>
      </c>
      <c r="I1788" s="86" t="s">
        <v>6205</v>
      </c>
    </row>
    <row r="1789" spans="1:9" x14ac:dyDescent="0.3">
      <c r="A1789" s="87" t="s">
        <v>3215</v>
      </c>
      <c r="B1789" s="87" t="s">
        <v>1161</v>
      </c>
      <c r="C1789" s="87" t="s">
        <v>3216</v>
      </c>
      <c r="D1789" s="86" t="s">
        <v>146</v>
      </c>
      <c r="E1789" s="86" t="s">
        <v>147</v>
      </c>
      <c r="F1789" s="86" t="s">
        <v>27</v>
      </c>
      <c r="G1789" s="86" t="s">
        <v>22</v>
      </c>
      <c r="H1789" s="239">
        <f t="shared" si="25"/>
        <v>100</v>
      </c>
      <c r="I1789" s="86" t="s">
        <v>6205</v>
      </c>
    </row>
    <row r="1790" spans="1:9" x14ac:dyDescent="0.3">
      <c r="A1790" s="87" t="s">
        <v>3217</v>
      </c>
      <c r="B1790" s="87" t="s">
        <v>1161</v>
      </c>
      <c r="C1790" s="87" t="s">
        <v>3218</v>
      </c>
      <c r="D1790" s="86" t="s">
        <v>146</v>
      </c>
      <c r="E1790" s="86" t="s">
        <v>147</v>
      </c>
      <c r="F1790" s="86" t="s">
        <v>27</v>
      </c>
      <c r="G1790" s="86" t="s">
        <v>22</v>
      </c>
      <c r="H1790" s="239">
        <f t="shared" si="25"/>
        <v>100</v>
      </c>
      <c r="I1790" s="86" t="s">
        <v>6205</v>
      </c>
    </row>
    <row r="1791" spans="1:9" x14ac:dyDescent="0.3">
      <c r="A1791" s="87" t="s">
        <v>3219</v>
      </c>
      <c r="B1791" s="87" t="s">
        <v>1161</v>
      </c>
      <c r="C1791" s="87" t="s">
        <v>3220</v>
      </c>
      <c r="D1791" s="86" t="s">
        <v>146</v>
      </c>
      <c r="E1791" s="86" t="s">
        <v>147</v>
      </c>
      <c r="F1791" s="86" t="s">
        <v>27</v>
      </c>
      <c r="G1791" s="86" t="s">
        <v>20</v>
      </c>
      <c r="H1791" s="239">
        <f t="shared" si="25"/>
        <v>100</v>
      </c>
      <c r="I1791" s="86" t="s">
        <v>6205</v>
      </c>
    </row>
    <row r="1792" spans="1:9" x14ac:dyDescent="0.3">
      <c r="A1792" s="87" t="s">
        <v>3221</v>
      </c>
      <c r="B1792" s="87" t="s">
        <v>1161</v>
      </c>
      <c r="C1792" s="87" t="s">
        <v>3222</v>
      </c>
      <c r="D1792" s="86" t="s">
        <v>146</v>
      </c>
      <c r="E1792" s="86" t="s">
        <v>147</v>
      </c>
      <c r="F1792" s="86" t="s">
        <v>27</v>
      </c>
      <c r="G1792" s="86" t="s">
        <v>20</v>
      </c>
      <c r="H1792" s="239">
        <f t="shared" ref="H1792:H1855" si="26">IF($A1792="","",IF($F1792=INDEX(Cat_ZAP,1),INDEX(Pts_ZAP,1),IF($G1792="","",_xlfn.XLOOKUP($G1792,Cat_Marg,Pts_Marg,""))))</f>
        <v>100</v>
      </c>
      <c r="I1792" s="86" t="s">
        <v>6205</v>
      </c>
    </row>
    <row r="1793" spans="1:9" x14ac:dyDescent="0.3">
      <c r="A1793" s="87" t="s">
        <v>3223</v>
      </c>
      <c r="B1793" s="87" t="s">
        <v>1161</v>
      </c>
      <c r="C1793" s="87" t="s">
        <v>3224</v>
      </c>
      <c r="D1793" s="86" t="s">
        <v>146</v>
      </c>
      <c r="E1793" s="86" t="s">
        <v>147</v>
      </c>
      <c r="F1793" s="86" t="s">
        <v>27</v>
      </c>
      <c r="G1793" s="86" t="s">
        <v>22</v>
      </c>
      <c r="H1793" s="239">
        <f t="shared" si="26"/>
        <v>100</v>
      </c>
      <c r="I1793" s="86" t="s">
        <v>6205</v>
      </c>
    </row>
    <row r="1794" spans="1:9" x14ac:dyDescent="0.3">
      <c r="A1794" s="87" t="s">
        <v>3225</v>
      </c>
      <c r="B1794" s="87" t="s">
        <v>1161</v>
      </c>
      <c r="C1794" s="87" t="s">
        <v>3226</v>
      </c>
      <c r="D1794" s="86" t="s">
        <v>146</v>
      </c>
      <c r="E1794" s="86" t="s">
        <v>147</v>
      </c>
      <c r="F1794" s="86" t="s">
        <v>27</v>
      </c>
      <c r="G1794" s="86" t="s">
        <v>18</v>
      </c>
      <c r="H1794" s="239">
        <f t="shared" si="26"/>
        <v>100</v>
      </c>
      <c r="I1794" s="86" t="s">
        <v>6205</v>
      </c>
    </row>
    <row r="1795" spans="1:9" x14ac:dyDescent="0.3">
      <c r="A1795" s="87" t="s">
        <v>3227</v>
      </c>
      <c r="B1795" s="87" t="s">
        <v>1161</v>
      </c>
      <c r="C1795" s="87" t="s">
        <v>3228</v>
      </c>
      <c r="D1795" s="86" t="s">
        <v>146</v>
      </c>
      <c r="E1795" s="86" t="s">
        <v>147</v>
      </c>
      <c r="F1795" s="86" t="s">
        <v>27</v>
      </c>
      <c r="G1795" s="86" t="s">
        <v>18</v>
      </c>
      <c r="H1795" s="239">
        <f t="shared" si="26"/>
        <v>100</v>
      </c>
      <c r="I1795" s="86" t="s">
        <v>6205</v>
      </c>
    </row>
    <row r="1796" spans="1:9" x14ac:dyDescent="0.3">
      <c r="A1796" s="87" t="s">
        <v>3229</v>
      </c>
      <c r="B1796" s="87" t="s">
        <v>1161</v>
      </c>
      <c r="C1796" s="87" t="s">
        <v>3230</v>
      </c>
      <c r="D1796" s="86" t="s">
        <v>146</v>
      </c>
      <c r="E1796" s="86" t="s">
        <v>147</v>
      </c>
      <c r="F1796" s="86" t="s">
        <v>27</v>
      </c>
      <c r="G1796" s="86" t="s">
        <v>84</v>
      </c>
      <c r="H1796" s="239">
        <f t="shared" si="26"/>
        <v>100</v>
      </c>
      <c r="I1796" s="86" t="s">
        <v>6205</v>
      </c>
    </row>
    <row r="1797" spans="1:9" x14ac:dyDescent="0.3">
      <c r="A1797" s="87" t="s">
        <v>5015</v>
      </c>
      <c r="B1797" s="87" t="s">
        <v>1161</v>
      </c>
      <c r="C1797" s="87" t="s">
        <v>5016</v>
      </c>
      <c r="D1797" s="86" t="s">
        <v>146</v>
      </c>
      <c r="E1797" s="86" t="s">
        <v>147</v>
      </c>
      <c r="F1797" s="86" t="s">
        <v>29</v>
      </c>
      <c r="G1797" s="86" t="s">
        <v>84</v>
      </c>
      <c r="H1797" s="239">
        <f t="shared" si="26"/>
        <v>0</v>
      </c>
      <c r="I1797" s="86" t="s">
        <v>6205</v>
      </c>
    </row>
    <row r="1798" spans="1:9" x14ac:dyDescent="0.3">
      <c r="A1798" s="87" t="s">
        <v>3231</v>
      </c>
      <c r="B1798" s="87" t="s">
        <v>1161</v>
      </c>
      <c r="C1798" s="87" t="s">
        <v>3232</v>
      </c>
      <c r="D1798" s="86" t="s">
        <v>146</v>
      </c>
      <c r="E1798" s="86" t="s">
        <v>147</v>
      </c>
      <c r="F1798" s="86" t="s">
        <v>27</v>
      </c>
      <c r="G1798" s="86" t="s">
        <v>22</v>
      </c>
      <c r="H1798" s="239">
        <f t="shared" si="26"/>
        <v>100</v>
      </c>
      <c r="I1798" s="86" t="s">
        <v>6205</v>
      </c>
    </row>
    <row r="1799" spans="1:9" x14ac:dyDescent="0.3">
      <c r="A1799" s="87" t="s">
        <v>3233</v>
      </c>
      <c r="B1799" s="87" t="s">
        <v>1161</v>
      </c>
      <c r="C1799" s="87" t="s">
        <v>3234</v>
      </c>
      <c r="D1799" s="86" t="s">
        <v>146</v>
      </c>
      <c r="E1799" s="86" t="s">
        <v>147</v>
      </c>
      <c r="F1799" s="86" t="s">
        <v>27</v>
      </c>
      <c r="G1799" s="86" t="s">
        <v>85</v>
      </c>
      <c r="H1799" s="239">
        <f t="shared" si="26"/>
        <v>100</v>
      </c>
      <c r="I1799" s="86" t="s">
        <v>6205</v>
      </c>
    </row>
    <row r="1800" spans="1:9" x14ac:dyDescent="0.3">
      <c r="A1800" s="87" t="s">
        <v>3235</v>
      </c>
      <c r="B1800" s="87" t="s">
        <v>1161</v>
      </c>
      <c r="C1800" s="87" t="s">
        <v>3236</v>
      </c>
      <c r="D1800" s="86" t="s">
        <v>146</v>
      </c>
      <c r="E1800" s="86" t="s">
        <v>147</v>
      </c>
      <c r="F1800" s="86" t="s">
        <v>27</v>
      </c>
      <c r="G1800" s="86" t="s">
        <v>22</v>
      </c>
      <c r="H1800" s="239">
        <f t="shared" si="26"/>
        <v>100</v>
      </c>
      <c r="I1800" s="86" t="s">
        <v>6205</v>
      </c>
    </row>
    <row r="1801" spans="1:9" x14ac:dyDescent="0.3">
      <c r="A1801" s="87" t="s">
        <v>3237</v>
      </c>
      <c r="B1801" s="87" t="s">
        <v>1161</v>
      </c>
      <c r="C1801" s="87" t="s">
        <v>3238</v>
      </c>
      <c r="D1801" s="86" t="s">
        <v>146</v>
      </c>
      <c r="E1801" s="86" t="s">
        <v>147</v>
      </c>
      <c r="F1801" s="86" t="s">
        <v>27</v>
      </c>
      <c r="G1801" s="86" t="s">
        <v>20</v>
      </c>
      <c r="H1801" s="239">
        <f t="shared" si="26"/>
        <v>100</v>
      </c>
      <c r="I1801" s="86" t="s">
        <v>6205</v>
      </c>
    </row>
    <row r="1802" spans="1:9" x14ac:dyDescent="0.3">
      <c r="A1802" s="87" t="s">
        <v>5017</v>
      </c>
      <c r="B1802" s="87" t="s">
        <v>1161</v>
      </c>
      <c r="C1802" s="87" t="s">
        <v>5018</v>
      </c>
      <c r="D1802" s="86" t="s">
        <v>146</v>
      </c>
      <c r="E1802" s="86" t="s">
        <v>147</v>
      </c>
      <c r="F1802" s="86" t="s">
        <v>29</v>
      </c>
      <c r="G1802" s="86" t="s">
        <v>84</v>
      </c>
      <c r="H1802" s="239">
        <f t="shared" si="26"/>
        <v>0</v>
      </c>
      <c r="I1802" s="86" t="s">
        <v>6205</v>
      </c>
    </row>
    <row r="1803" spans="1:9" x14ac:dyDescent="0.3">
      <c r="A1803" s="87" t="s">
        <v>3239</v>
      </c>
      <c r="B1803" s="87" t="s">
        <v>1161</v>
      </c>
      <c r="C1803" s="87" t="s">
        <v>3240</v>
      </c>
      <c r="D1803" s="86" t="s">
        <v>146</v>
      </c>
      <c r="E1803" s="86" t="s">
        <v>147</v>
      </c>
      <c r="F1803" s="86" t="s">
        <v>27</v>
      </c>
      <c r="G1803" s="86" t="s">
        <v>18</v>
      </c>
      <c r="H1803" s="239">
        <f t="shared" si="26"/>
        <v>100</v>
      </c>
      <c r="I1803" s="86" t="s">
        <v>6205</v>
      </c>
    </row>
    <row r="1804" spans="1:9" x14ac:dyDescent="0.3">
      <c r="A1804" s="87" t="s">
        <v>5019</v>
      </c>
      <c r="B1804" s="87" t="s">
        <v>1161</v>
      </c>
      <c r="C1804" s="87" t="s">
        <v>5020</v>
      </c>
      <c r="D1804" s="86" t="s">
        <v>146</v>
      </c>
      <c r="E1804" s="86" t="s">
        <v>147</v>
      </c>
      <c r="F1804" s="86" t="s">
        <v>29</v>
      </c>
      <c r="G1804" s="86" t="s">
        <v>84</v>
      </c>
      <c r="H1804" s="239">
        <f t="shared" si="26"/>
        <v>0</v>
      </c>
      <c r="I1804" s="86" t="s">
        <v>6205</v>
      </c>
    </row>
    <row r="1805" spans="1:9" x14ac:dyDescent="0.3">
      <c r="A1805" s="87" t="s">
        <v>3241</v>
      </c>
      <c r="B1805" s="87" t="s">
        <v>1161</v>
      </c>
      <c r="C1805" s="87" t="s">
        <v>3242</v>
      </c>
      <c r="D1805" s="86" t="s">
        <v>146</v>
      </c>
      <c r="E1805" s="86" t="s">
        <v>147</v>
      </c>
      <c r="F1805" s="86" t="s">
        <v>27</v>
      </c>
      <c r="G1805" s="86" t="s">
        <v>20</v>
      </c>
      <c r="H1805" s="239">
        <f t="shared" si="26"/>
        <v>100</v>
      </c>
      <c r="I1805" s="86" t="s">
        <v>6205</v>
      </c>
    </row>
    <row r="1806" spans="1:9" x14ac:dyDescent="0.3">
      <c r="A1806" s="87" t="s">
        <v>3243</v>
      </c>
      <c r="B1806" s="87" t="s">
        <v>1161</v>
      </c>
      <c r="C1806" s="87" t="s">
        <v>3244</v>
      </c>
      <c r="D1806" s="86" t="s">
        <v>146</v>
      </c>
      <c r="E1806" s="86" t="s">
        <v>147</v>
      </c>
      <c r="F1806" s="86" t="s">
        <v>27</v>
      </c>
      <c r="G1806" s="86" t="s">
        <v>20</v>
      </c>
      <c r="H1806" s="239">
        <f t="shared" si="26"/>
        <v>100</v>
      </c>
      <c r="I1806" s="86" t="s">
        <v>6205</v>
      </c>
    </row>
    <row r="1807" spans="1:9" x14ac:dyDescent="0.3">
      <c r="A1807" s="87" t="s">
        <v>3245</v>
      </c>
      <c r="B1807" s="87" t="s">
        <v>1161</v>
      </c>
      <c r="C1807" s="87" t="s">
        <v>3246</v>
      </c>
      <c r="D1807" s="86" t="s">
        <v>146</v>
      </c>
      <c r="E1807" s="86" t="s">
        <v>147</v>
      </c>
      <c r="F1807" s="86" t="s">
        <v>27</v>
      </c>
      <c r="G1807" s="86" t="s">
        <v>22</v>
      </c>
      <c r="H1807" s="239">
        <f t="shared" si="26"/>
        <v>100</v>
      </c>
      <c r="I1807" s="86" t="s">
        <v>6205</v>
      </c>
    </row>
    <row r="1808" spans="1:9" x14ac:dyDescent="0.3">
      <c r="A1808" s="87" t="s">
        <v>3247</v>
      </c>
      <c r="B1808" s="87" t="s">
        <v>1161</v>
      </c>
      <c r="C1808" s="87" t="s">
        <v>3248</v>
      </c>
      <c r="D1808" s="86" t="s">
        <v>146</v>
      </c>
      <c r="E1808" s="86" t="s">
        <v>147</v>
      </c>
      <c r="F1808" s="86" t="s">
        <v>27</v>
      </c>
      <c r="G1808" s="86" t="s">
        <v>18</v>
      </c>
      <c r="H1808" s="239">
        <f t="shared" si="26"/>
        <v>100</v>
      </c>
      <c r="I1808" s="86" t="s">
        <v>6205</v>
      </c>
    </row>
    <row r="1809" spans="1:9" x14ac:dyDescent="0.3">
      <c r="A1809" s="87" t="s">
        <v>5021</v>
      </c>
      <c r="B1809" s="87" t="s">
        <v>1161</v>
      </c>
      <c r="C1809" s="87" t="s">
        <v>5022</v>
      </c>
      <c r="D1809" s="86" t="s">
        <v>146</v>
      </c>
      <c r="E1809" s="86" t="s">
        <v>147</v>
      </c>
      <c r="F1809" s="86" t="s">
        <v>29</v>
      </c>
      <c r="G1809" s="86" t="s">
        <v>20</v>
      </c>
      <c r="H1809" s="239">
        <f t="shared" si="26"/>
        <v>50</v>
      </c>
      <c r="I1809" s="86" t="s">
        <v>6205</v>
      </c>
    </row>
    <row r="1810" spans="1:9" x14ac:dyDescent="0.3">
      <c r="A1810" s="87" t="s">
        <v>3249</v>
      </c>
      <c r="B1810" s="87" t="s">
        <v>1161</v>
      </c>
      <c r="C1810" s="87" t="s">
        <v>3250</v>
      </c>
      <c r="D1810" s="86" t="s">
        <v>146</v>
      </c>
      <c r="E1810" s="86" t="s">
        <v>147</v>
      </c>
      <c r="F1810" s="86" t="s">
        <v>27</v>
      </c>
      <c r="G1810" s="86" t="s">
        <v>18</v>
      </c>
      <c r="H1810" s="239">
        <f t="shared" si="26"/>
        <v>100</v>
      </c>
      <c r="I1810" s="86" t="s">
        <v>6205</v>
      </c>
    </row>
    <row r="1811" spans="1:9" x14ac:dyDescent="0.3">
      <c r="A1811" s="87" t="s">
        <v>3251</v>
      </c>
      <c r="B1811" s="87" t="s">
        <v>1161</v>
      </c>
      <c r="C1811" s="87" t="s">
        <v>3252</v>
      </c>
      <c r="D1811" s="86" t="s">
        <v>146</v>
      </c>
      <c r="E1811" s="86" t="s">
        <v>147</v>
      </c>
      <c r="F1811" s="86" t="s">
        <v>27</v>
      </c>
      <c r="G1811" s="86" t="s">
        <v>84</v>
      </c>
      <c r="H1811" s="239">
        <f t="shared" si="26"/>
        <v>100</v>
      </c>
      <c r="I1811" s="86" t="s">
        <v>6205</v>
      </c>
    </row>
    <row r="1812" spans="1:9" x14ac:dyDescent="0.3">
      <c r="A1812" s="87" t="s">
        <v>5023</v>
      </c>
      <c r="B1812" s="87" t="s">
        <v>1161</v>
      </c>
      <c r="C1812" s="87" t="s">
        <v>5024</v>
      </c>
      <c r="D1812" s="86" t="s">
        <v>146</v>
      </c>
      <c r="E1812" s="86" t="s">
        <v>147</v>
      </c>
      <c r="F1812" s="86" t="s">
        <v>29</v>
      </c>
      <c r="G1812" s="86" t="s">
        <v>84</v>
      </c>
      <c r="H1812" s="239">
        <f t="shared" si="26"/>
        <v>0</v>
      </c>
      <c r="I1812" s="86" t="s">
        <v>6205</v>
      </c>
    </row>
    <row r="1813" spans="1:9" x14ac:dyDescent="0.3">
      <c r="A1813" s="87" t="s">
        <v>3253</v>
      </c>
      <c r="B1813" s="87" t="s">
        <v>1161</v>
      </c>
      <c r="C1813" s="87" t="s">
        <v>3254</v>
      </c>
      <c r="D1813" s="86" t="s">
        <v>146</v>
      </c>
      <c r="E1813" s="86" t="s">
        <v>147</v>
      </c>
      <c r="F1813" s="86" t="s">
        <v>27</v>
      </c>
      <c r="G1813" s="86" t="s">
        <v>84</v>
      </c>
      <c r="H1813" s="239">
        <f t="shared" si="26"/>
        <v>100</v>
      </c>
      <c r="I1813" s="86" t="s">
        <v>6205</v>
      </c>
    </row>
    <row r="1814" spans="1:9" x14ac:dyDescent="0.3">
      <c r="A1814" s="87" t="s">
        <v>5025</v>
      </c>
      <c r="B1814" s="87" t="s">
        <v>1161</v>
      </c>
      <c r="C1814" s="87" t="s">
        <v>5026</v>
      </c>
      <c r="D1814" s="86" t="s">
        <v>146</v>
      </c>
      <c r="E1814" s="86" t="s">
        <v>147</v>
      </c>
      <c r="F1814" s="86" t="s">
        <v>29</v>
      </c>
      <c r="G1814" s="86" t="s">
        <v>84</v>
      </c>
      <c r="H1814" s="239">
        <f t="shared" si="26"/>
        <v>0</v>
      </c>
      <c r="I1814" s="86" t="s">
        <v>6205</v>
      </c>
    </row>
    <row r="1815" spans="1:9" x14ac:dyDescent="0.3">
      <c r="A1815" s="87" t="s">
        <v>3255</v>
      </c>
      <c r="B1815" s="87" t="s">
        <v>1161</v>
      </c>
      <c r="C1815" s="87" t="s">
        <v>3256</v>
      </c>
      <c r="D1815" s="86" t="s">
        <v>146</v>
      </c>
      <c r="E1815" s="86" t="s">
        <v>147</v>
      </c>
      <c r="F1815" s="86" t="s">
        <v>27</v>
      </c>
      <c r="G1815" s="86" t="s">
        <v>18</v>
      </c>
      <c r="H1815" s="239">
        <f t="shared" si="26"/>
        <v>100</v>
      </c>
      <c r="I1815" s="86" t="s">
        <v>6205</v>
      </c>
    </row>
    <row r="1816" spans="1:9" x14ac:dyDescent="0.3">
      <c r="A1816" s="87" t="s">
        <v>3257</v>
      </c>
      <c r="B1816" s="87" t="s">
        <v>1161</v>
      </c>
      <c r="C1816" s="87" t="s">
        <v>3258</v>
      </c>
      <c r="D1816" s="86" t="s">
        <v>146</v>
      </c>
      <c r="E1816" s="86" t="s">
        <v>147</v>
      </c>
      <c r="F1816" s="86" t="s">
        <v>27</v>
      </c>
      <c r="G1816" s="86" t="s">
        <v>84</v>
      </c>
      <c r="H1816" s="239">
        <f t="shared" si="26"/>
        <v>100</v>
      </c>
      <c r="I1816" s="86" t="s">
        <v>6205</v>
      </c>
    </row>
    <row r="1817" spans="1:9" x14ac:dyDescent="0.3">
      <c r="A1817" s="87" t="s">
        <v>3259</v>
      </c>
      <c r="B1817" s="87" t="s">
        <v>1161</v>
      </c>
      <c r="C1817" s="87" t="s">
        <v>3260</v>
      </c>
      <c r="D1817" s="86" t="s">
        <v>146</v>
      </c>
      <c r="E1817" s="86" t="s">
        <v>147</v>
      </c>
      <c r="F1817" s="86" t="s">
        <v>27</v>
      </c>
      <c r="G1817" s="86" t="s">
        <v>18</v>
      </c>
      <c r="H1817" s="239">
        <f t="shared" si="26"/>
        <v>100</v>
      </c>
      <c r="I1817" s="86" t="s">
        <v>6205</v>
      </c>
    </row>
    <row r="1818" spans="1:9" x14ac:dyDescent="0.3">
      <c r="A1818" s="87" t="s">
        <v>3261</v>
      </c>
      <c r="B1818" s="87" t="s">
        <v>1161</v>
      </c>
      <c r="C1818" s="87" t="s">
        <v>3262</v>
      </c>
      <c r="D1818" s="86" t="s">
        <v>146</v>
      </c>
      <c r="E1818" s="86" t="s">
        <v>147</v>
      </c>
      <c r="F1818" s="86" t="s">
        <v>27</v>
      </c>
      <c r="G1818" s="86" t="s">
        <v>18</v>
      </c>
      <c r="H1818" s="239">
        <f t="shared" si="26"/>
        <v>100</v>
      </c>
      <c r="I1818" s="86" t="s">
        <v>6205</v>
      </c>
    </row>
    <row r="1819" spans="1:9" x14ac:dyDescent="0.3">
      <c r="A1819" s="87" t="s">
        <v>3263</v>
      </c>
      <c r="B1819" s="87" t="s">
        <v>1161</v>
      </c>
      <c r="C1819" s="87" t="s">
        <v>3264</v>
      </c>
      <c r="D1819" s="86" t="s">
        <v>146</v>
      </c>
      <c r="E1819" s="86" t="s">
        <v>147</v>
      </c>
      <c r="F1819" s="86" t="s">
        <v>27</v>
      </c>
      <c r="G1819" s="86" t="s">
        <v>18</v>
      </c>
      <c r="H1819" s="239">
        <f t="shared" si="26"/>
        <v>100</v>
      </c>
      <c r="I1819" s="86" t="s">
        <v>6205</v>
      </c>
    </row>
    <row r="1820" spans="1:9" x14ac:dyDescent="0.3">
      <c r="A1820" s="87" t="s">
        <v>5027</v>
      </c>
      <c r="B1820" s="87" t="s">
        <v>1161</v>
      </c>
      <c r="C1820" s="87" t="s">
        <v>5028</v>
      </c>
      <c r="D1820" s="86" t="s">
        <v>146</v>
      </c>
      <c r="E1820" s="86" t="s">
        <v>147</v>
      </c>
      <c r="F1820" s="86" t="s">
        <v>29</v>
      </c>
      <c r="G1820" s="86" t="s">
        <v>84</v>
      </c>
      <c r="H1820" s="239">
        <f t="shared" si="26"/>
        <v>0</v>
      </c>
      <c r="I1820" s="86" t="s">
        <v>6205</v>
      </c>
    </row>
    <row r="1821" spans="1:9" x14ac:dyDescent="0.3">
      <c r="A1821" s="87" t="s">
        <v>3265</v>
      </c>
      <c r="B1821" s="87" t="s">
        <v>1161</v>
      </c>
      <c r="C1821" s="87" t="s">
        <v>3266</v>
      </c>
      <c r="D1821" s="86" t="s">
        <v>146</v>
      </c>
      <c r="E1821" s="86" t="s">
        <v>147</v>
      </c>
      <c r="F1821" s="86" t="s">
        <v>27</v>
      </c>
      <c r="G1821" s="86" t="s">
        <v>20</v>
      </c>
      <c r="H1821" s="239">
        <f t="shared" si="26"/>
        <v>100</v>
      </c>
      <c r="I1821" s="86" t="s">
        <v>6205</v>
      </c>
    </row>
    <row r="1822" spans="1:9" x14ac:dyDescent="0.3">
      <c r="A1822" s="87" t="s">
        <v>3267</v>
      </c>
      <c r="B1822" s="87" t="s">
        <v>1161</v>
      </c>
      <c r="C1822" s="87" t="s">
        <v>3268</v>
      </c>
      <c r="D1822" s="86" t="s">
        <v>146</v>
      </c>
      <c r="E1822" s="86" t="s">
        <v>147</v>
      </c>
      <c r="F1822" s="86" t="s">
        <v>27</v>
      </c>
      <c r="G1822" s="86" t="s">
        <v>20</v>
      </c>
      <c r="H1822" s="239">
        <f t="shared" si="26"/>
        <v>100</v>
      </c>
      <c r="I1822" s="86" t="s">
        <v>6205</v>
      </c>
    </row>
    <row r="1823" spans="1:9" x14ac:dyDescent="0.3">
      <c r="A1823" s="87" t="s">
        <v>3269</v>
      </c>
      <c r="B1823" s="87" t="s">
        <v>1161</v>
      </c>
      <c r="C1823" s="87" t="s">
        <v>3270</v>
      </c>
      <c r="D1823" s="86" t="s">
        <v>146</v>
      </c>
      <c r="E1823" s="86" t="s">
        <v>147</v>
      </c>
      <c r="F1823" s="86" t="s">
        <v>27</v>
      </c>
      <c r="G1823" s="86" t="s">
        <v>18</v>
      </c>
      <c r="H1823" s="239">
        <f t="shared" si="26"/>
        <v>100</v>
      </c>
      <c r="I1823" s="86" t="s">
        <v>6205</v>
      </c>
    </row>
    <row r="1824" spans="1:9" x14ac:dyDescent="0.3">
      <c r="A1824" s="87" t="s">
        <v>3271</v>
      </c>
      <c r="B1824" s="87" t="s">
        <v>1161</v>
      </c>
      <c r="C1824" s="87" t="s">
        <v>3272</v>
      </c>
      <c r="D1824" s="86" t="s">
        <v>146</v>
      </c>
      <c r="E1824" s="86" t="s">
        <v>147</v>
      </c>
      <c r="F1824" s="86" t="s">
        <v>27</v>
      </c>
      <c r="G1824" s="86" t="s">
        <v>84</v>
      </c>
      <c r="H1824" s="239">
        <f t="shared" si="26"/>
        <v>100</v>
      </c>
      <c r="I1824" s="86" t="s">
        <v>6205</v>
      </c>
    </row>
    <row r="1825" spans="1:9" x14ac:dyDescent="0.3">
      <c r="A1825" s="87" t="s">
        <v>3273</v>
      </c>
      <c r="B1825" s="87" t="s">
        <v>1161</v>
      </c>
      <c r="C1825" s="87" t="s">
        <v>3274</v>
      </c>
      <c r="D1825" s="86" t="s">
        <v>146</v>
      </c>
      <c r="E1825" s="86" t="s">
        <v>147</v>
      </c>
      <c r="F1825" s="86" t="s">
        <v>27</v>
      </c>
      <c r="G1825" s="86" t="s">
        <v>18</v>
      </c>
      <c r="H1825" s="239">
        <f t="shared" si="26"/>
        <v>100</v>
      </c>
      <c r="I1825" s="86" t="s">
        <v>6205</v>
      </c>
    </row>
    <row r="1826" spans="1:9" x14ac:dyDescent="0.3">
      <c r="A1826" s="87" t="s">
        <v>3275</v>
      </c>
      <c r="B1826" s="87" t="s">
        <v>1161</v>
      </c>
      <c r="C1826" s="87" t="s">
        <v>3276</v>
      </c>
      <c r="D1826" s="86" t="s">
        <v>146</v>
      </c>
      <c r="E1826" s="86" t="s">
        <v>147</v>
      </c>
      <c r="F1826" s="86" t="s">
        <v>27</v>
      </c>
      <c r="G1826" s="86" t="s">
        <v>18</v>
      </c>
      <c r="H1826" s="239">
        <f t="shared" si="26"/>
        <v>100</v>
      </c>
      <c r="I1826" s="86" t="s">
        <v>6205</v>
      </c>
    </row>
    <row r="1827" spans="1:9" x14ac:dyDescent="0.3">
      <c r="A1827" s="87" t="s">
        <v>3277</v>
      </c>
      <c r="B1827" s="87" t="s">
        <v>1161</v>
      </c>
      <c r="C1827" s="87" t="s">
        <v>3278</v>
      </c>
      <c r="D1827" s="86" t="s">
        <v>146</v>
      </c>
      <c r="E1827" s="86" t="s">
        <v>147</v>
      </c>
      <c r="F1827" s="86" t="s">
        <v>27</v>
      </c>
      <c r="G1827" s="86" t="s">
        <v>18</v>
      </c>
      <c r="H1827" s="239">
        <f t="shared" si="26"/>
        <v>100</v>
      </c>
      <c r="I1827" s="86" t="s">
        <v>6205</v>
      </c>
    </row>
    <row r="1828" spans="1:9" x14ac:dyDescent="0.3">
      <c r="A1828" s="87" t="s">
        <v>3279</v>
      </c>
      <c r="B1828" s="87" t="s">
        <v>1161</v>
      </c>
      <c r="C1828" s="87" t="s">
        <v>3280</v>
      </c>
      <c r="D1828" s="86" t="s">
        <v>146</v>
      </c>
      <c r="E1828" s="86" t="s">
        <v>147</v>
      </c>
      <c r="F1828" s="86" t="s">
        <v>27</v>
      </c>
      <c r="G1828" s="86" t="s">
        <v>18</v>
      </c>
      <c r="H1828" s="239">
        <f t="shared" si="26"/>
        <v>100</v>
      </c>
      <c r="I1828" s="86" t="s">
        <v>6205</v>
      </c>
    </row>
    <row r="1829" spans="1:9" x14ac:dyDescent="0.3">
      <c r="A1829" s="87" t="s">
        <v>3281</v>
      </c>
      <c r="B1829" s="87" t="s">
        <v>1161</v>
      </c>
      <c r="C1829" s="87" t="s">
        <v>3282</v>
      </c>
      <c r="D1829" s="86" t="s">
        <v>146</v>
      </c>
      <c r="E1829" s="86" t="s">
        <v>147</v>
      </c>
      <c r="F1829" s="86" t="s">
        <v>27</v>
      </c>
      <c r="G1829" s="86" t="s">
        <v>22</v>
      </c>
      <c r="H1829" s="239">
        <f t="shared" si="26"/>
        <v>100</v>
      </c>
      <c r="I1829" s="86" t="s">
        <v>6205</v>
      </c>
    </row>
    <row r="1830" spans="1:9" x14ac:dyDescent="0.3">
      <c r="A1830" s="87" t="s">
        <v>3283</v>
      </c>
      <c r="B1830" s="87" t="s">
        <v>1161</v>
      </c>
      <c r="C1830" s="87" t="s">
        <v>3284</v>
      </c>
      <c r="D1830" s="86" t="s">
        <v>146</v>
      </c>
      <c r="E1830" s="86" t="s">
        <v>147</v>
      </c>
      <c r="F1830" s="86" t="s">
        <v>27</v>
      </c>
      <c r="G1830" s="86" t="s">
        <v>85</v>
      </c>
      <c r="H1830" s="239">
        <f t="shared" si="26"/>
        <v>100</v>
      </c>
      <c r="I1830" s="86" t="s">
        <v>6205</v>
      </c>
    </row>
    <row r="1831" spans="1:9" x14ac:dyDescent="0.3">
      <c r="A1831" s="87" t="s">
        <v>3285</v>
      </c>
      <c r="B1831" s="87" t="s">
        <v>1161</v>
      </c>
      <c r="C1831" s="87" t="s">
        <v>3286</v>
      </c>
      <c r="D1831" s="86" t="s">
        <v>146</v>
      </c>
      <c r="E1831" s="86" t="s">
        <v>147</v>
      </c>
      <c r="F1831" s="86" t="s">
        <v>27</v>
      </c>
      <c r="G1831" s="86" t="s">
        <v>18</v>
      </c>
      <c r="H1831" s="239">
        <f t="shared" si="26"/>
        <v>100</v>
      </c>
      <c r="I1831" s="86" t="s">
        <v>6205</v>
      </c>
    </row>
    <row r="1832" spans="1:9" x14ac:dyDescent="0.3">
      <c r="A1832" s="87" t="s">
        <v>3287</v>
      </c>
      <c r="B1832" s="87" t="s">
        <v>1161</v>
      </c>
      <c r="C1832" s="87" t="s">
        <v>3288</v>
      </c>
      <c r="D1832" s="86" t="s">
        <v>146</v>
      </c>
      <c r="E1832" s="86" t="s">
        <v>147</v>
      </c>
      <c r="F1832" s="86" t="s">
        <v>27</v>
      </c>
      <c r="G1832" s="86" t="s">
        <v>18</v>
      </c>
      <c r="H1832" s="239">
        <f t="shared" si="26"/>
        <v>100</v>
      </c>
      <c r="I1832" s="86" t="s">
        <v>6205</v>
      </c>
    </row>
    <row r="1833" spans="1:9" x14ac:dyDescent="0.3">
      <c r="A1833" s="87" t="s">
        <v>3289</v>
      </c>
      <c r="B1833" s="87" t="s">
        <v>1161</v>
      </c>
      <c r="C1833" s="87" t="s">
        <v>3290</v>
      </c>
      <c r="D1833" s="86" t="s">
        <v>146</v>
      </c>
      <c r="E1833" s="86" t="s">
        <v>147</v>
      </c>
      <c r="F1833" s="86" t="s">
        <v>27</v>
      </c>
      <c r="G1833" s="86" t="s">
        <v>18</v>
      </c>
      <c r="H1833" s="239">
        <f t="shared" si="26"/>
        <v>100</v>
      </c>
      <c r="I1833" s="86" t="s">
        <v>6205</v>
      </c>
    </row>
    <row r="1834" spans="1:9" x14ac:dyDescent="0.3">
      <c r="A1834" s="87" t="s">
        <v>3291</v>
      </c>
      <c r="B1834" s="87" t="s">
        <v>1161</v>
      </c>
      <c r="C1834" s="87" t="s">
        <v>3292</v>
      </c>
      <c r="D1834" s="86" t="s">
        <v>146</v>
      </c>
      <c r="E1834" s="86" t="s">
        <v>147</v>
      </c>
      <c r="F1834" s="86" t="s">
        <v>27</v>
      </c>
      <c r="G1834" s="86" t="s">
        <v>18</v>
      </c>
      <c r="H1834" s="239">
        <f t="shared" si="26"/>
        <v>100</v>
      </c>
      <c r="I1834" s="86" t="s">
        <v>6205</v>
      </c>
    </row>
    <row r="1835" spans="1:9" x14ac:dyDescent="0.3">
      <c r="A1835" s="87" t="s">
        <v>3293</v>
      </c>
      <c r="B1835" s="87" t="s">
        <v>1161</v>
      </c>
      <c r="C1835" s="87" t="s">
        <v>3294</v>
      </c>
      <c r="D1835" s="86" t="s">
        <v>146</v>
      </c>
      <c r="E1835" s="86" t="s">
        <v>147</v>
      </c>
      <c r="F1835" s="86" t="s">
        <v>27</v>
      </c>
      <c r="G1835" s="86" t="s">
        <v>85</v>
      </c>
      <c r="H1835" s="239">
        <f t="shared" si="26"/>
        <v>100</v>
      </c>
      <c r="I1835" s="86" t="s">
        <v>6205</v>
      </c>
    </row>
    <row r="1836" spans="1:9" x14ac:dyDescent="0.3">
      <c r="A1836" s="87" t="s">
        <v>3295</v>
      </c>
      <c r="B1836" s="87" t="s">
        <v>1161</v>
      </c>
      <c r="C1836" s="87" t="s">
        <v>3296</v>
      </c>
      <c r="D1836" s="86" t="s">
        <v>146</v>
      </c>
      <c r="E1836" s="86" t="s">
        <v>147</v>
      </c>
      <c r="F1836" s="86" t="s">
        <v>27</v>
      </c>
      <c r="G1836" s="86"/>
      <c r="H1836" s="239">
        <f t="shared" si="26"/>
        <v>100</v>
      </c>
      <c r="I1836" s="86" t="s">
        <v>6205</v>
      </c>
    </row>
    <row r="1837" spans="1:9" x14ac:dyDescent="0.3">
      <c r="A1837" s="87" t="s">
        <v>3297</v>
      </c>
      <c r="B1837" s="87" t="s">
        <v>1161</v>
      </c>
      <c r="C1837" s="87" t="s">
        <v>3298</v>
      </c>
      <c r="D1837" s="86" t="s">
        <v>146</v>
      </c>
      <c r="E1837" s="86" t="s">
        <v>147</v>
      </c>
      <c r="F1837" s="86" t="s">
        <v>27</v>
      </c>
      <c r="G1837" s="86" t="s">
        <v>18</v>
      </c>
      <c r="H1837" s="239">
        <f t="shared" si="26"/>
        <v>100</v>
      </c>
      <c r="I1837" s="86" t="s">
        <v>6205</v>
      </c>
    </row>
    <row r="1838" spans="1:9" x14ac:dyDescent="0.3">
      <c r="A1838" s="87" t="s">
        <v>3299</v>
      </c>
      <c r="B1838" s="87" t="s">
        <v>1161</v>
      </c>
      <c r="C1838" s="87" t="s">
        <v>3300</v>
      </c>
      <c r="D1838" s="86" t="s">
        <v>146</v>
      </c>
      <c r="E1838" s="86" t="s">
        <v>147</v>
      </c>
      <c r="F1838" s="86" t="s">
        <v>27</v>
      </c>
      <c r="G1838" s="86" t="s">
        <v>20</v>
      </c>
      <c r="H1838" s="239">
        <f t="shared" si="26"/>
        <v>100</v>
      </c>
      <c r="I1838" s="86" t="s">
        <v>6205</v>
      </c>
    </row>
    <row r="1839" spans="1:9" x14ac:dyDescent="0.3">
      <c r="A1839" s="87" t="s">
        <v>3301</v>
      </c>
      <c r="B1839" s="87" t="s">
        <v>1161</v>
      </c>
      <c r="C1839" s="87" t="s">
        <v>3302</v>
      </c>
      <c r="D1839" s="86" t="s">
        <v>146</v>
      </c>
      <c r="E1839" s="86" t="s">
        <v>147</v>
      </c>
      <c r="F1839" s="86" t="s">
        <v>27</v>
      </c>
      <c r="G1839" s="86" t="s">
        <v>22</v>
      </c>
      <c r="H1839" s="239">
        <f t="shared" si="26"/>
        <v>100</v>
      </c>
      <c r="I1839" s="86" t="s">
        <v>6205</v>
      </c>
    </row>
    <row r="1840" spans="1:9" x14ac:dyDescent="0.3">
      <c r="A1840" s="87" t="s">
        <v>3303</v>
      </c>
      <c r="B1840" s="87" t="s">
        <v>1161</v>
      </c>
      <c r="C1840" s="87" t="s">
        <v>3304</v>
      </c>
      <c r="D1840" s="86" t="s">
        <v>146</v>
      </c>
      <c r="E1840" s="86" t="s">
        <v>147</v>
      </c>
      <c r="F1840" s="86" t="s">
        <v>27</v>
      </c>
      <c r="G1840" s="86" t="s">
        <v>22</v>
      </c>
      <c r="H1840" s="239">
        <f t="shared" si="26"/>
        <v>100</v>
      </c>
      <c r="I1840" s="86" t="s">
        <v>6205</v>
      </c>
    </row>
    <row r="1841" spans="1:9" x14ac:dyDescent="0.3">
      <c r="A1841" s="87" t="s">
        <v>3305</v>
      </c>
      <c r="B1841" s="87" t="s">
        <v>1161</v>
      </c>
      <c r="C1841" s="87" t="s">
        <v>3306</v>
      </c>
      <c r="D1841" s="86" t="s">
        <v>146</v>
      </c>
      <c r="E1841" s="86" t="s">
        <v>147</v>
      </c>
      <c r="F1841" s="86" t="s">
        <v>27</v>
      </c>
      <c r="G1841" s="86" t="s">
        <v>20</v>
      </c>
      <c r="H1841" s="239">
        <f t="shared" si="26"/>
        <v>100</v>
      </c>
      <c r="I1841" s="86" t="s">
        <v>6205</v>
      </c>
    </row>
    <row r="1842" spans="1:9" x14ac:dyDescent="0.3">
      <c r="A1842" s="87" t="s">
        <v>3307</v>
      </c>
      <c r="B1842" s="87" t="s">
        <v>1161</v>
      </c>
      <c r="C1842" s="87" t="s">
        <v>3308</v>
      </c>
      <c r="D1842" s="86" t="s">
        <v>146</v>
      </c>
      <c r="E1842" s="86" t="s">
        <v>147</v>
      </c>
      <c r="F1842" s="86" t="s">
        <v>27</v>
      </c>
      <c r="G1842" s="86" t="s">
        <v>18</v>
      </c>
      <c r="H1842" s="239">
        <f t="shared" si="26"/>
        <v>100</v>
      </c>
      <c r="I1842" s="86" t="s">
        <v>6205</v>
      </c>
    </row>
    <row r="1843" spans="1:9" x14ac:dyDescent="0.3">
      <c r="A1843" s="87" t="s">
        <v>3309</v>
      </c>
      <c r="B1843" s="87" t="s">
        <v>1161</v>
      </c>
      <c r="C1843" s="87" t="s">
        <v>3310</v>
      </c>
      <c r="D1843" s="86" t="s">
        <v>146</v>
      </c>
      <c r="E1843" s="86" t="s">
        <v>147</v>
      </c>
      <c r="F1843" s="86" t="s">
        <v>27</v>
      </c>
      <c r="G1843" s="86" t="s">
        <v>18</v>
      </c>
      <c r="H1843" s="239">
        <f t="shared" si="26"/>
        <v>100</v>
      </c>
      <c r="I1843" s="86" t="s">
        <v>6205</v>
      </c>
    </row>
    <row r="1844" spans="1:9" x14ac:dyDescent="0.3">
      <c r="A1844" s="87" t="s">
        <v>3311</v>
      </c>
      <c r="B1844" s="87" t="s">
        <v>1161</v>
      </c>
      <c r="C1844" s="87" t="s">
        <v>3312</v>
      </c>
      <c r="D1844" s="86" t="s">
        <v>146</v>
      </c>
      <c r="E1844" s="86" t="s">
        <v>147</v>
      </c>
      <c r="F1844" s="86" t="s">
        <v>27</v>
      </c>
      <c r="G1844" s="86" t="s">
        <v>20</v>
      </c>
      <c r="H1844" s="239">
        <f t="shared" si="26"/>
        <v>100</v>
      </c>
      <c r="I1844" s="86" t="s">
        <v>6205</v>
      </c>
    </row>
    <row r="1845" spans="1:9" x14ac:dyDescent="0.3">
      <c r="A1845" s="87" t="s">
        <v>3313</v>
      </c>
      <c r="B1845" s="87" t="s">
        <v>1161</v>
      </c>
      <c r="C1845" s="87" t="s">
        <v>3314</v>
      </c>
      <c r="D1845" s="86" t="s">
        <v>146</v>
      </c>
      <c r="E1845" s="86" t="s">
        <v>147</v>
      </c>
      <c r="F1845" s="86" t="s">
        <v>27</v>
      </c>
      <c r="G1845" s="86" t="s">
        <v>20</v>
      </c>
      <c r="H1845" s="239">
        <f t="shared" si="26"/>
        <v>100</v>
      </c>
      <c r="I1845" s="86" t="s">
        <v>6205</v>
      </c>
    </row>
    <row r="1846" spans="1:9" x14ac:dyDescent="0.3">
      <c r="A1846" s="87" t="s">
        <v>3315</v>
      </c>
      <c r="B1846" s="87" t="s">
        <v>1161</v>
      </c>
      <c r="C1846" s="87" t="s">
        <v>3316</v>
      </c>
      <c r="D1846" s="86" t="s">
        <v>146</v>
      </c>
      <c r="E1846" s="86" t="s">
        <v>147</v>
      </c>
      <c r="F1846" s="86" t="s">
        <v>27</v>
      </c>
      <c r="G1846" s="86" t="s">
        <v>22</v>
      </c>
      <c r="H1846" s="239">
        <f t="shared" si="26"/>
        <v>100</v>
      </c>
      <c r="I1846" s="86" t="s">
        <v>6205</v>
      </c>
    </row>
    <row r="1847" spans="1:9" x14ac:dyDescent="0.3">
      <c r="A1847" s="87" t="s">
        <v>3317</v>
      </c>
      <c r="B1847" s="87" t="s">
        <v>1161</v>
      </c>
      <c r="C1847" s="87" t="s">
        <v>3318</v>
      </c>
      <c r="D1847" s="86" t="s">
        <v>146</v>
      </c>
      <c r="E1847" s="86" t="s">
        <v>147</v>
      </c>
      <c r="F1847" s="86" t="s">
        <v>27</v>
      </c>
      <c r="G1847" s="86" t="s">
        <v>20</v>
      </c>
      <c r="H1847" s="239">
        <f t="shared" si="26"/>
        <v>100</v>
      </c>
      <c r="I1847" s="86" t="s">
        <v>6205</v>
      </c>
    </row>
    <row r="1848" spans="1:9" x14ac:dyDescent="0.3">
      <c r="A1848" s="87" t="s">
        <v>3319</v>
      </c>
      <c r="B1848" s="87" t="s">
        <v>1161</v>
      </c>
      <c r="C1848" s="87" t="s">
        <v>3320</v>
      </c>
      <c r="D1848" s="86" t="s">
        <v>146</v>
      </c>
      <c r="E1848" s="86" t="s">
        <v>147</v>
      </c>
      <c r="F1848" s="86" t="s">
        <v>27</v>
      </c>
      <c r="G1848" s="86" t="s">
        <v>18</v>
      </c>
      <c r="H1848" s="239">
        <f t="shared" si="26"/>
        <v>100</v>
      </c>
      <c r="I1848" s="86" t="s">
        <v>6205</v>
      </c>
    </row>
    <row r="1849" spans="1:9" x14ac:dyDescent="0.3">
      <c r="A1849" s="87" t="s">
        <v>3321</v>
      </c>
      <c r="B1849" s="87" t="s">
        <v>1161</v>
      </c>
      <c r="C1849" s="87" t="s">
        <v>3322</v>
      </c>
      <c r="D1849" s="86" t="s">
        <v>146</v>
      </c>
      <c r="E1849" s="86" t="s">
        <v>147</v>
      </c>
      <c r="F1849" s="86" t="s">
        <v>27</v>
      </c>
      <c r="G1849" s="86" t="s">
        <v>22</v>
      </c>
      <c r="H1849" s="239">
        <f t="shared" si="26"/>
        <v>100</v>
      </c>
      <c r="I1849" s="86" t="s">
        <v>6205</v>
      </c>
    </row>
    <row r="1850" spans="1:9" x14ac:dyDescent="0.3">
      <c r="A1850" s="87" t="s">
        <v>5029</v>
      </c>
      <c r="B1850" s="87" t="s">
        <v>1161</v>
      </c>
      <c r="C1850" s="87" t="s">
        <v>3324</v>
      </c>
      <c r="D1850" s="86" t="s">
        <v>146</v>
      </c>
      <c r="E1850" s="86" t="s">
        <v>147</v>
      </c>
      <c r="F1850" s="86" t="s">
        <v>27</v>
      </c>
      <c r="G1850" s="86" t="s">
        <v>22</v>
      </c>
      <c r="H1850" s="239">
        <f t="shared" si="26"/>
        <v>100</v>
      </c>
      <c r="I1850" s="86" t="s">
        <v>6205</v>
      </c>
    </row>
    <row r="1851" spans="1:9" x14ac:dyDescent="0.3">
      <c r="A1851" s="87" t="s">
        <v>5030</v>
      </c>
      <c r="B1851" s="87" t="s">
        <v>1161</v>
      </c>
      <c r="C1851" s="87" t="s">
        <v>3325</v>
      </c>
      <c r="D1851" s="86" t="s">
        <v>146</v>
      </c>
      <c r="E1851" s="86" t="s">
        <v>147</v>
      </c>
      <c r="F1851" s="86" t="s">
        <v>27</v>
      </c>
      <c r="G1851" s="86" t="s">
        <v>22</v>
      </c>
      <c r="H1851" s="239">
        <f t="shared" si="26"/>
        <v>100</v>
      </c>
      <c r="I1851" s="86" t="s">
        <v>6205</v>
      </c>
    </row>
    <row r="1852" spans="1:9" x14ac:dyDescent="0.3">
      <c r="A1852" s="87" t="s">
        <v>5031</v>
      </c>
      <c r="B1852" s="87" t="s">
        <v>1161</v>
      </c>
      <c r="C1852" s="87" t="s">
        <v>3326</v>
      </c>
      <c r="D1852" s="86" t="s">
        <v>146</v>
      </c>
      <c r="E1852" s="86" t="s">
        <v>147</v>
      </c>
      <c r="F1852" s="86" t="s">
        <v>27</v>
      </c>
      <c r="G1852" s="86" t="s">
        <v>18</v>
      </c>
      <c r="H1852" s="239">
        <f t="shared" si="26"/>
        <v>100</v>
      </c>
      <c r="I1852" s="86" t="s">
        <v>6205</v>
      </c>
    </row>
    <row r="1853" spans="1:9" x14ac:dyDescent="0.3">
      <c r="A1853" s="87" t="s">
        <v>5032</v>
      </c>
      <c r="B1853" s="87" t="s">
        <v>1161</v>
      </c>
      <c r="C1853" s="87" t="s">
        <v>3327</v>
      </c>
      <c r="D1853" s="86" t="s">
        <v>146</v>
      </c>
      <c r="E1853" s="86" t="s">
        <v>147</v>
      </c>
      <c r="F1853" s="86" t="s">
        <v>27</v>
      </c>
      <c r="G1853" s="86" t="s">
        <v>20</v>
      </c>
      <c r="H1853" s="239">
        <f t="shared" si="26"/>
        <v>100</v>
      </c>
      <c r="I1853" s="86" t="s">
        <v>6205</v>
      </c>
    </row>
    <row r="1854" spans="1:9" x14ac:dyDescent="0.3">
      <c r="A1854" s="87" t="s">
        <v>5033</v>
      </c>
      <c r="B1854" s="87" t="s">
        <v>1161</v>
      </c>
      <c r="C1854" s="87" t="s">
        <v>3328</v>
      </c>
      <c r="D1854" s="86" t="s">
        <v>146</v>
      </c>
      <c r="E1854" s="86" t="s">
        <v>147</v>
      </c>
      <c r="F1854" s="86" t="s">
        <v>27</v>
      </c>
      <c r="G1854" s="86" t="s">
        <v>20</v>
      </c>
      <c r="H1854" s="239">
        <f t="shared" si="26"/>
        <v>100</v>
      </c>
      <c r="I1854" s="86" t="s">
        <v>6205</v>
      </c>
    </row>
    <row r="1855" spans="1:9" x14ac:dyDescent="0.3">
      <c r="A1855" s="87" t="s">
        <v>5034</v>
      </c>
      <c r="B1855" s="87" t="s">
        <v>1161</v>
      </c>
      <c r="C1855" s="87" t="s">
        <v>3329</v>
      </c>
      <c r="D1855" s="86" t="s">
        <v>146</v>
      </c>
      <c r="E1855" s="86" t="s">
        <v>147</v>
      </c>
      <c r="F1855" s="86" t="s">
        <v>27</v>
      </c>
      <c r="G1855" s="86" t="s">
        <v>22</v>
      </c>
      <c r="H1855" s="239">
        <f t="shared" si="26"/>
        <v>100</v>
      </c>
      <c r="I1855" s="86" t="s">
        <v>6205</v>
      </c>
    </row>
    <row r="1856" spans="1:9" x14ac:dyDescent="0.3">
      <c r="A1856" s="87" t="s">
        <v>5035</v>
      </c>
      <c r="B1856" s="87" t="s">
        <v>1161</v>
      </c>
      <c r="C1856" s="87" t="s">
        <v>3330</v>
      </c>
      <c r="D1856" s="86" t="s">
        <v>146</v>
      </c>
      <c r="E1856" s="86" t="s">
        <v>147</v>
      </c>
      <c r="F1856" s="86" t="s">
        <v>27</v>
      </c>
      <c r="G1856" s="86" t="s">
        <v>22</v>
      </c>
      <c r="H1856" s="239">
        <f t="shared" ref="H1856:H1919" si="27">IF($A1856="","",IF($F1856=INDEX(Cat_ZAP,1),INDEX(Pts_ZAP,1),IF($G1856="","",_xlfn.XLOOKUP($G1856,Cat_Marg,Pts_Marg,""))))</f>
        <v>100</v>
      </c>
      <c r="I1856" s="86" t="s">
        <v>6205</v>
      </c>
    </row>
    <row r="1857" spans="1:9" x14ac:dyDescent="0.3">
      <c r="A1857" s="87" t="s">
        <v>5036</v>
      </c>
      <c r="B1857" s="87" t="s">
        <v>1161</v>
      </c>
      <c r="C1857" s="87" t="s">
        <v>3331</v>
      </c>
      <c r="D1857" s="86" t="s">
        <v>146</v>
      </c>
      <c r="E1857" s="86" t="s">
        <v>147</v>
      </c>
      <c r="F1857" s="86" t="s">
        <v>27</v>
      </c>
      <c r="G1857" s="86" t="s">
        <v>22</v>
      </c>
      <c r="H1857" s="239">
        <f t="shared" si="27"/>
        <v>100</v>
      </c>
      <c r="I1857" s="86" t="s">
        <v>6205</v>
      </c>
    </row>
    <row r="1858" spans="1:9" x14ac:dyDescent="0.3">
      <c r="A1858" s="87" t="s">
        <v>5037</v>
      </c>
      <c r="B1858" s="87" t="s">
        <v>1161</v>
      </c>
      <c r="C1858" s="87" t="s">
        <v>3332</v>
      </c>
      <c r="D1858" s="86" t="s">
        <v>146</v>
      </c>
      <c r="E1858" s="86" t="s">
        <v>147</v>
      </c>
      <c r="F1858" s="86" t="s">
        <v>27</v>
      </c>
      <c r="G1858" s="86" t="s">
        <v>22</v>
      </c>
      <c r="H1858" s="239">
        <f t="shared" si="27"/>
        <v>100</v>
      </c>
      <c r="I1858" s="86" t="s">
        <v>6205</v>
      </c>
    </row>
    <row r="1859" spans="1:9" x14ac:dyDescent="0.3">
      <c r="A1859" s="87" t="s">
        <v>5038</v>
      </c>
      <c r="B1859" s="87" t="s">
        <v>1161</v>
      </c>
      <c r="C1859" s="87" t="s">
        <v>3333</v>
      </c>
      <c r="D1859" s="86" t="s">
        <v>146</v>
      </c>
      <c r="E1859" s="86" t="s">
        <v>147</v>
      </c>
      <c r="F1859" s="86" t="s">
        <v>27</v>
      </c>
      <c r="G1859" s="86" t="s">
        <v>22</v>
      </c>
      <c r="H1859" s="239">
        <f t="shared" si="27"/>
        <v>100</v>
      </c>
      <c r="I1859" s="86" t="s">
        <v>6205</v>
      </c>
    </row>
    <row r="1860" spans="1:9" x14ac:dyDescent="0.3">
      <c r="A1860" s="87" t="s">
        <v>5039</v>
      </c>
      <c r="B1860" s="87" t="s">
        <v>1161</v>
      </c>
      <c r="C1860" s="87" t="s">
        <v>3334</v>
      </c>
      <c r="D1860" s="86" t="s">
        <v>146</v>
      </c>
      <c r="E1860" s="86" t="s">
        <v>147</v>
      </c>
      <c r="F1860" s="86" t="s">
        <v>27</v>
      </c>
      <c r="G1860" s="86" t="s">
        <v>20</v>
      </c>
      <c r="H1860" s="239">
        <f t="shared" si="27"/>
        <v>100</v>
      </c>
      <c r="I1860" s="86" t="s">
        <v>6205</v>
      </c>
    </row>
    <row r="1861" spans="1:9" x14ac:dyDescent="0.3">
      <c r="A1861" s="87" t="s">
        <v>5040</v>
      </c>
      <c r="B1861" s="87" t="s">
        <v>1161</v>
      </c>
      <c r="C1861" s="87" t="s">
        <v>3335</v>
      </c>
      <c r="D1861" s="86" t="s">
        <v>146</v>
      </c>
      <c r="E1861" s="86" t="s">
        <v>147</v>
      </c>
      <c r="F1861" s="86" t="s">
        <v>27</v>
      </c>
      <c r="G1861" s="86" t="s">
        <v>18</v>
      </c>
      <c r="H1861" s="239">
        <f t="shared" si="27"/>
        <v>100</v>
      </c>
      <c r="I1861" s="86" t="s">
        <v>6205</v>
      </c>
    </row>
    <row r="1862" spans="1:9" x14ac:dyDescent="0.3">
      <c r="A1862" s="87" t="s">
        <v>5041</v>
      </c>
      <c r="B1862" s="87" t="s">
        <v>1161</v>
      </c>
      <c r="C1862" s="87" t="s">
        <v>3336</v>
      </c>
      <c r="D1862" s="86" t="s">
        <v>146</v>
      </c>
      <c r="E1862" s="86" t="s">
        <v>147</v>
      </c>
      <c r="F1862" s="86" t="s">
        <v>27</v>
      </c>
      <c r="G1862" s="86" t="s">
        <v>18</v>
      </c>
      <c r="H1862" s="239">
        <f t="shared" si="27"/>
        <v>100</v>
      </c>
      <c r="I1862" s="86" t="s">
        <v>6205</v>
      </c>
    </row>
    <row r="1863" spans="1:9" x14ac:dyDescent="0.3">
      <c r="A1863" s="87" t="s">
        <v>5042</v>
      </c>
      <c r="B1863" s="87" t="s">
        <v>1161</v>
      </c>
      <c r="C1863" s="87" t="s">
        <v>3337</v>
      </c>
      <c r="D1863" s="86" t="s">
        <v>146</v>
      </c>
      <c r="E1863" s="86" t="s">
        <v>147</v>
      </c>
      <c r="F1863" s="86" t="s">
        <v>27</v>
      </c>
      <c r="G1863" s="86" t="s">
        <v>18</v>
      </c>
      <c r="H1863" s="239">
        <f t="shared" si="27"/>
        <v>100</v>
      </c>
      <c r="I1863" s="86" t="s">
        <v>6205</v>
      </c>
    </row>
    <row r="1864" spans="1:9" x14ac:dyDescent="0.3">
      <c r="A1864" s="87" t="s">
        <v>5043</v>
      </c>
      <c r="B1864" s="87" t="s">
        <v>1161</v>
      </c>
      <c r="C1864" s="87" t="s">
        <v>3338</v>
      </c>
      <c r="D1864" s="86" t="s">
        <v>146</v>
      </c>
      <c r="E1864" s="86" t="s">
        <v>147</v>
      </c>
      <c r="F1864" s="86" t="s">
        <v>27</v>
      </c>
      <c r="G1864" s="86" t="s">
        <v>18</v>
      </c>
      <c r="H1864" s="239">
        <f t="shared" si="27"/>
        <v>100</v>
      </c>
      <c r="I1864" s="86" t="s">
        <v>6205</v>
      </c>
    </row>
    <row r="1865" spans="1:9" x14ac:dyDescent="0.3">
      <c r="A1865" s="87" t="s">
        <v>5044</v>
      </c>
      <c r="B1865" s="87" t="s">
        <v>1161</v>
      </c>
      <c r="C1865" s="87" t="s">
        <v>3339</v>
      </c>
      <c r="D1865" s="86" t="s">
        <v>146</v>
      </c>
      <c r="E1865" s="86" t="s">
        <v>147</v>
      </c>
      <c r="F1865" s="86" t="s">
        <v>27</v>
      </c>
      <c r="G1865" s="86" t="s">
        <v>20</v>
      </c>
      <c r="H1865" s="239">
        <f t="shared" si="27"/>
        <v>100</v>
      </c>
      <c r="I1865" s="86" t="s">
        <v>6205</v>
      </c>
    </row>
    <row r="1866" spans="1:9" x14ac:dyDescent="0.3">
      <c r="A1866" s="87" t="s">
        <v>5045</v>
      </c>
      <c r="B1866" s="87" t="s">
        <v>1161</v>
      </c>
      <c r="C1866" s="87" t="s">
        <v>3340</v>
      </c>
      <c r="D1866" s="86" t="s">
        <v>146</v>
      </c>
      <c r="E1866" s="86" t="s">
        <v>147</v>
      </c>
      <c r="F1866" s="86" t="s">
        <v>27</v>
      </c>
      <c r="G1866" s="86" t="s">
        <v>20</v>
      </c>
      <c r="H1866" s="239">
        <f t="shared" si="27"/>
        <v>100</v>
      </c>
      <c r="I1866" s="86" t="s">
        <v>6205</v>
      </c>
    </row>
    <row r="1867" spans="1:9" x14ac:dyDescent="0.3">
      <c r="A1867" s="87" t="s">
        <v>5046</v>
      </c>
      <c r="B1867" s="87" t="s">
        <v>1161</v>
      </c>
      <c r="C1867" s="87" t="s">
        <v>3341</v>
      </c>
      <c r="D1867" s="86" t="s">
        <v>146</v>
      </c>
      <c r="E1867" s="86" t="s">
        <v>147</v>
      </c>
      <c r="F1867" s="86" t="s">
        <v>27</v>
      </c>
      <c r="G1867" s="86" t="s">
        <v>20</v>
      </c>
      <c r="H1867" s="239">
        <f t="shared" si="27"/>
        <v>100</v>
      </c>
      <c r="I1867" s="86" t="s">
        <v>6205</v>
      </c>
    </row>
    <row r="1868" spans="1:9" x14ac:dyDescent="0.3">
      <c r="A1868" s="87" t="s">
        <v>5047</v>
      </c>
      <c r="B1868" s="87" t="s">
        <v>1161</v>
      </c>
      <c r="C1868" s="87" t="s">
        <v>3342</v>
      </c>
      <c r="D1868" s="86" t="s">
        <v>146</v>
      </c>
      <c r="E1868" s="86" t="s">
        <v>147</v>
      </c>
      <c r="F1868" s="86" t="s">
        <v>27</v>
      </c>
      <c r="G1868" s="86" t="s">
        <v>18</v>
      </c>
      <c r="H1868" s="239">
        <f t="shared" si="27"/>
        <v>100</v>
      </c>
      <c r="I1868" s="86" t="s">
        <v>6205</v>
      </c>
    </row>
    <row r="1869" spans="1:9" x14ac:dyDescent="0.3">
      <c r="A1869" s="87" t="s">
        <v>5048</v>
      </c>
      <c r="B1869" s="87" t="s">
        <v>1161</v>
      </c>
      <c r="C1869" s="87" t="s">
        <v>3343</v>
      </c>
      <c r="D1869" s="86" t="s">
        <v>146</v>
      </c>
      <c r="E1869" s="86" t="s">
        <v>147</v>
      </c>
      <c r="F1869" s="86" t="s">
        <v>27</v>
      </c>
      <c r="G1869" s="86" t="s">
        <v>20</v>
      </c>
      <c r="H1869" s="239">
        <f t="shared" si="27"/>
        <v>100</v>
      </c>
      <c r="I1869" s="86" t="s">
        <v>6205</v>
      </c>
    </row>
    <row r="1870" spans="1:9" x14ac:dyDescent="0.3">
      <c r="A1870" s="87" t="s">
        <v>5049</v>
      </c>
      <c r="B1870" s="87" t="s">
        <v>1161</v>
      </c>
      <c r="C1870" s="87" t="s">
        <v>3344</v>
      </c>
      <c r="D1870" s="86" t="s">
        <v>146</v>
      </c>
      <c r="E1870" s="86" t="s">
        <v>147</v>
      </c>
      <c r="F1870" s="86" t="s">
        <v>27</v>
      </c>
      <c r="G1870" s="86" t="s">
        <v>20</v>
      </c>
      <c r="H1870" s="239">
        <f t="shared" si="27"/>
        <v>100</v>
      </c>
      <c r="I1870" s="86" t="s">
        <v>6205</v>
      </c>
    </row>
    <row r="1871" spans="1:9" x14ac:dyDescent="0.3">
      <c r="A1871" s="87" t="s">
        <v>5050</v>
      </c>
      <c r="B1871" s="87" t="s">
        <v>1161</v>
      </c>
      <c r="C1871" s="87" t="s">
        <v>3345</v>
      </c>
      <c r="D1871" s="86" t="s">
        <v>146</v>
      </c>
      <c r="E1871" s="86" t="s">
        <v>147</v>
      </c>
      <c r="F1871" s="86" t="s">
        <v>27</v>
      </c>
      <c r="G1871" s="86" t="s">
        <v>20</v>
      </c>
      <c r="H1871" s="239">
        <f t="shared" si="27"/>
        <v>100</v>
      </c>
      <c r="I1871" s="86" t="s">
        <v>6205</v>
      </c>
    </row>
    <row r="1872" spans="1:9" x14ac:dyDescent="0.3">
      <c r="A1872" s="87" t="s">
        <v>5051</v>
      </c>
      <c r="B1872" s="87" t="s">
        <v>1161</v>
      </c>
      <c r="C1872" s="87" t="s">
        <v>3346</v>
      </c>
      <c r="D1872" s="86" t="s">
        <v>146</v>
      </c>
      <c r="E1872" s="86" t="s">
        <v>147</v>
      </c>
      <c r="F1872" s="86" t="s">
        <v>27</v>
      </c>
      <c r="G1872" s="86" t="s">
        <v>18</v>
      </c>
      <c r="H1872" s="239">
        <f t="shared" si="27"/>
        <v>100</v>
      </c>
      <c r="I1872" s="86" t="s">
        <v>6205</v>
      </c>
    </row>
    <row r="1873" spans="1:9" x14ac:dyDescent="0.3">
      <c r="A1873" s="87" t="s">
        <v>5052</v>
      </c>
      <c r="B1873" s="87" t="s">
        <v>1161</v>
      </c>
      <c r="C1873" s="87" t="s">
        <v>3347</v>
      </c>
      <c r="D1873" s="86" t="s">
        <v>146</v>
      </c>
      <c r="E1873" s="86" t="s">
        <v>147</v>
      </c>
      <c r="F1873" s="86" t="s">
        <v>27</v>
      </c>
      <c r="G1873" s="86" t="s">
        <v>18</v>
      </c>
      <c r="H1873" s="239">
        <f t="shared" si="27"/>
        <v>100</v>
      </c>
      <c r="I1873" s="86" t="s">
        <v>6205</v>
      </c>
    </row>
    <row r="1874" spans="1:9" x14ac:dyDescent="0.3">
      <c r="A1874" s="87" t="s">
        <v>5053</v>
      </c>
      <c r="B1874" s="87" t="s">
        <v>1161</v>
      </c>
      <c r="C1874" s="87" t="s">
        <v>5054</v>
      </c>
      <c r="D1874" s="86" t="s">
        <v>146</v>
      </c>
      <c r="E1874" s="86" t="s">
        <v>147</v>
      </c>
      <c r="F1874" s="86" t="s">
        <v>29</v>
      </c>
      <c r="G1874" s="86" t="s">
        <v>84</v>
      </c>
      <c r="H1874" s="239">
        <f t="shared" si="27"/>
        <v>0</v>
      </c>
      <c r="I1874" s="86" t="s">
        <v>6205</v>
      </c>
    </row>
    <row r="1875" spans="1:9" x14ac:dyDescent="0.3">
      <c r="A1875" s="87" t="s">
        <v>5055</v>
      </c>
      <c r="B1875" s="87" t="s">
        <v>1161</v>
      </c>
      <c r="C1875" s="87" t="s">
        <v>3348</v>
      </c>
      <c r="D1875" s="86" t="s">
        <v>146</v>
      </c>
      <c r="E1875" s="86" t="s">
        <v>147</v>
      </c>
      <c r="F1875" s="86" t="s">
        <v>27</v>
      </c>
      <c r="G1875" s="86" t="s">
        <v>18</v>
      </c>
      <c r="H1875" s="239">
        <f t="shared" si="27"/>
        <v>100</v>
      </c>
      <c r="I1875" s="86" t="s">
        <v>6205</v>
      </c>
    </row>
    <row r="1876" spans="1:9" x14ac:dyDescent="0.3">
      <c r="A1876" s="87" t="s">
        <v>5056</v>
      </c>
      <c r="B1876" s="87" t="s">
        <v>1161</v>
      </c>
      <c r="C1876" s="87" t="s">
        <v>5057</v>
      </c>
      <c r="D1876" s="86" t="s">
        <v>146</v>
      </c>
      <c r="E1876" s="86" t="s">
        <v>147</v>
      </c>
      <c r="F1876" s="86" t="s">
        <v>29</v>
      </c>
      <c r="G1876" s="86" t="s">
        <v>84</v>
      </c>
      <c r="H1876" s="239">
        <f t="shared" si="27"/>
        <v>0</v>
      </c>
      <c r="I1876" s="86" t="s">
        <v>6205</v>
      </c>
    </row>
    <row r="1877" spans="1:9" x14ac:dyDescent="0.3">
      <c r="A1877" s="87" t="s">
        <v>5058</v>
      </c>
      <c r="B1877" s="87" t="s">
        <v>1161</v>
      </c>
      <c r="C1877" s="87" t="s">
        <v>3349</v>
      </c>
      <c r="D1877" s="86" t="s">
        <v>146</v>
      </c>
      <c r="E1877" s="86" t="s">
        <v>147</v>
      </c>
      <c r="F1877" s="86" t="s">
        <v>27</v>
      </c>
      <c r="G1877" s="86" t="s">
        <v>18</v>
      </c>
      <c r="H1877" s="239">
        <f t="shared" si="27"/>
        <v>100</v>
      </c>
      <c r="I1877" s="86" t="s">
        <v>6205</v>
      </c>
    </row>
    <row r="1878" spans="1:9" x14ac:dyDescent="0.3">
      <c r="A1878" s="87" t="s">
        <v>5059</v>
      </c>
      <c r="B1878" s="87" t="s">
        <v>1161</v>
      </c>
      <c r="C1878" s="87" t="s">
        <v>3350</v>
      </c>
      <c r="D1878" s="86" t="s">
        <v>146</v>
      </c>
      <c r="E1878" s="86" t="s">
        <v>147</v>
      </c>
      <c r="F1878" s="86" t="s">
        <v>27</v>
      </c>
      <c r="G1878" s="86" t="s">
        <v>22</v>
      </c>
      <c r="H1878" s="239">
        <f t="shared" si="27"/>
        <v>100</v>
      </c>
      <c r="I1878" s="86" t="s">
        <v>6205</v>
      </c>
    </row>
    <row r="1879" spans="1:9" x14ac:dyDescent="0.3">
      <c r="A1879" s="87" t="s">
        <v>5060</v>
      </c>
      <c r="B1879" s="87" t="s">
        <v>1161</v>
      </c>
      <c r="C1879" s="87" t="s">
        <v>3351</v>
      </c>
      <c r="D1879" s="86" t="s">
        <v>146</v>
      </c>
      <c r="E1879" s="86" t="s">
        <v>147</v>
      </c>
      <c r="F1879" s="86" t="s">
        <v>27</v>
      </c>
      <c r="G1879" s="86" t="s">
        <v>20</v>
      </c>
      <c r="H1879" s="239">
        <f t="shared" si="27"/>
        <v>100</v>
      </c>
      <c r="I1879" s="86" t="s">
        <v>6205</v>
      </c>
    </row>
    <row r="1880" spans="1:9" x14ac:dyDescent="0.3">
      <c r="A1880" s="87" t="s">
        <v>5061</v>
      </c>
      <c r="B1880" s="87" t="s">
        <v>1161</v>
      </c>
      <c r="C1880" s="87" t="s">
        <v>3352</v>
      </c>
      <c r="D1880" s="86" t="s">
        <v>146</v>
      </c>
      <c r="E1880" s="86" t="s">
        <v>147</v>
      </c>
      <c r="F1880" s="86" t="s">
        <v>27</v>
      </c>
      <c r="G1880" s="86" t="s">
        <v>84</v>
      </c>
      <c r="H1880" s="239">
        <f t="shared" si="27"/>
        <v>100</v>
      </c>
      <c r="I1880" s="86" t="s">
        <v>6205</v>
      </c>
    </row>
    <row r="1881" spans="1:9" x14ac:dyDescent="0.3">
      <c r="A1881" s="87" t="s">
        <v>5062</v>
      </c>
      <c r="B1881" s="87" t="s">
        <v>1161</v>
      </c>
      <c r="C1881" s="87" t="s">
        <v>3353</v>
      </c>
      <c r="D1881" s="86" t="s">
        <v>146</v>
      </c>
      <c r="E1881" s="86" t="s">
        <v>147</v>
      </c>
      <c r="F1881" s="86" t="s">
        <v>27</v>
      </c>
      <c r="G1881" s="86" t="s">
        <v>18</v>
      </c>
      <c r="H1881" s="239">
        <f t="shared" si="27"/>
        <v>100</v>
      </c>
      <c r="I1881" s="86" t="s">
        <v>6205</v>
      </c>
    </row>
    <row r="1882" spans="1:9" x14ac:dyDescent="0.3">
      <c r="A1882" s="87" t="s">
        <v>5063</v>
      </c>
      <c r="B1882" s="87" t="s">
        <v>1161</v>
      </c>
      <c r="C1882" s="87" t="s">
        <v>3354</v>
      </c>
      <c r="D1882" s="86" t="s">
        <v>146</v>
      </c>
      <c r="E1882" s="86" t="s">
        <v>147</v>
      </c>
      <c r="F1882" s="86" t="s">
        <v>27</v>
      </c>
      <c r="G1882" s="86" t="s">
        <v>22</v>
      </c>
      <c r="H1882" s="239">
        <f t="shared" si="27"/>
        <v>100</v>
      </c>
      <c r="I1882" s="86" t="s">
        <v>6205</v>
      </c>
    </row>
    <row r="1883" spans="1:9" x14ac:dyDescent="0.3">
      <c r="A1883" s="87" t="s">
        <v>5064</v>
      </c>
      <c r="B1883" s="87" t="s">
        <v>1161</v>
      </c>
      <c r="C1883" s="87" t="s">
        <v>3355</v>
      </c>
      <c r="D1883" s="86" t="s">
        <v>146</v>
      </c>
      <c r="E1883" s="86" t="s">
        <v>147</v>
      </c>
      <c r="F1883" s="86" t="s">
        <v>27</v>
      </c>
      <c r="G1883" s="86" t="s">
        <v>22</v>
      </c>
      <c r="H1883" s="239">
        <f t="shared" si="27"/>
        <v>100</v>
      </c>
      <c r="I1883" s="86" t="s">
        <v>6205</v>
      </c>
    </row>
    <row r="1884" spans="1:9" x14ac:dyDescent="0.3">
      <c r="A1884" s="87" t="s">
        <v>5065</v>
      </c>
      <c r="B1884" s="87" t="s">
        <v>1161</v>
      </c>
      <c r="C1884" s="87" t="s">
        <v>3356</v>
      </c>
      <c r="D1884" s="86" t="s">
        <v>146</v>
      </c>
      <c r="E1884" s="86" t="s">
        <v>147</v>
      </c>
      <c r="F1884" s="86" t="s">
        <v>27</v>
      </c>
      <c r="G1884" s="86" t="s">
        <v>22</v>
      </c>
      <c r="H1884" s="239">
        <f t="shared" si="27"/>
        <v>100</v>
      </c>
      <c r="I1884" s="86" t="s">
        <v>6205</v>
      </c>
    </row>
    <row r="1885" spans="1:9" x14ac:dyDescent="0.3">
      <c r="A1885" s="87" t="s">
        <v>5066</v>
      </c>
      <c r="B1885" s="87" t="s">
        <v>1161</v>
      </c>
      <c r="C1885" s="87" t="s">
        <v>3357</v>
      </c>
      <c r="D1885" s="86" t="s">
        <v>146</v>
      </c>
      <c r="E1885" s="86" t="s">
        <v>147</v>
      </c>
      <c r="F1885" s="86" t="s">
        <v>27</v>
      </c>
      <c r="G1885" s="86" t="s">
        <v>22</v>
      </c>
      <c r="H1885" s="239">
        <f t="shared" si="27"/>
        <v>100</v>
      </c>
      <c r="I1885" s="86" t="s">
        <v>6205</v>
      </c>
    </row>
    <row r="1886" spans="1:9" x14ac:dyDescent="0.3">
      <c r="A1886" s="87" t="s">
        <v>5067</v>
      </c>
      <c r="B1886" s="87" t="s">
        <v>1161</v>
      </c>
      <c r="C1886" s="87" t="s">
        <v>3358</v>
      </c>
      <c r="D1886" s="86" t="s">
        <v>146</v>
      </c>
      <c r="E1886" s="86" t="s">
        <v>147</v>
      </c>
      <c r="F1886" s="86" t="s">
        <v>27</v>
      </c>
      <c r="G1886" s="86" t="s">
        <v>22</v>
      </c>
      <c r="H1886" s="239">
        <f t="shared" si="27"/>
        <v>100</v>
      </c>
      <c r="I1886" s="86" t="s">
        <v>6205</v>
      </c>
    </row>
    <row r="1887" spans="1:9" x14ac:dyDescent="0.3">
      <c r="A1887" s="87" t="s">
        <v>5068</v>
      </c>
      <c r="B1887" s="87" t="s">
        <v>1161</v>
      </c>
      <c r="C1887" s="87" t="s">
        <v>3359</v>
      </c>
      <c r="D1887" s="86" t="s">
        <v>146</v>
      </c>
      <c r="E1887" s="86" t="s">
        <v>147</v>
      </c>
      <c r="F1887" s="86" t="s">
        <v>27</v>
      </c>
      <c r="G1887" s="86" t="s">
        <v>20</v>
      </c>
      <c r="H1887" s="239">
        <f t="shared" si="27"/>
        <v>100</v>
      </c>
      <c r="I1887" s="86" t="s">
        <v>6205</v>
      </c>
    </row>
    <row r="1888" spans="1:9" x14ac:dyDescent="0.3">
      <c r="A1888" s="87" t="s">
        <v>5069</v>
      </c>
      <c r="B1888" s="87" t="s">
        <v>1161</v>
      </c>
      <c r="C1888" s="87" t="s">
        <v>3360</v>
      </c>
      <c r="D1888" s="86" t="s">
        <v>146</v>
      </c>
      <c r="E1888" s="86" t="s">
        <v>147</v>
      </c>
      <c r="F1888" s="86" t="s">
        <v>27</v>
      </c>
      <c r="G1888" s="86" t="s">
        <v>20</v>
      </c>
      <c r="H1888" s="239">
        <f t="shared" si="27"/>
        <v>100</v>
      </c>
      <c r="I1888" s="86" t="s">
        <v>6205</v>
      </c>
    </row>
    <row r="1889" spans="1:9" x14ac:dyDescent="0.3">
      <c r="A1889" s="87" t="s">
        <v>5070</v>
      </c>
      <c r="B1889" s="87" t="s">
        <v>1161</v>
      </c>
      <c r="C1889" s="87" t="s">
        <v>3361</v>
      </c>
      <c r="D1889" s="86" t="s">
        <v>146</v>
      </c>
      <c r="E1889" s="86" t="s">
        <v>147</v>
      </c>
      <c r="F1889" s="86" t="s">
        <v>27</v>
      </c>
      <c r="G1889" s="86" t="s">
        <v>20</v>
      </c>
      <c r="H1889" s="239">
        <f t="shared" si="27"/>
        <v>100</v>
      </c>
      <c r="I1889" s="86" t="s">
        <v>6205</v>
      </c>
    </row>
    <row r="1890" spans="1:9" x14ac:dyDescent="0.3">
      <c r="A1890" s="87" t="s">
        <v>5071</v>
      </c>
      <c r="B1890" s="87" t="s">
        <v>1161</v>
      </c>
      <c r="C1890" s="87" t="s">
        <v>3362</v>
      </c>
      <c r="D1890" s="86" t="s">
        <v>146</v>
      </c>
      <c r="E1890" s="86" t="s">
        <v>147</v>
      </c>
      <c r="F1890" s="86" t="s">
        <v>27</v>
      </c>
      <c r="G1890" s="86" t="s">
        <v>20</v>
      </c>
      <c r="H1890" s="239">
        <f t="shared" si="27"/>
        <v>100</v>
      </c>
      <c r="I1890" s="86" t="s">
        <v>6205</v>
      </c>
    </row>
    <row r="1891" spans="1:9" x14ac:dyDescent="0.3">
      <c r="A1891" s="87" t="s">
        <v>5072</v>
      </c>
      <c r="B1891" s="87" t="s">
        <v>1161</v>
      </c>
      <c r="C1891" s="87" t="s">
        <v>3363</v>
      </c>
      <c r="D1891" s="86" t="s">
        <v>146</v>
      </c>
      <c r="E1891" s="86" t="s">
        <v>147</v>
      </c>
      <c r="F1891" s="86" t="s">
        <v>27</v>
      </c>
      <c r="G1891" s="86" t="s">
        <v>18</v>
      </c>
      <c r="H1891" s="239">
        <f t="shared" si="27"/>
        <v>100</v>
      </c>
      <c r="I1891" s="86" t="s">
        <v>6205</v>
      </c>
    </row>
    <row r="1892" spans="1:9" x14ac:dyDescent="0.3">
      <c r="A1892" s="87" t="s">
        <v>5073</v>
      </c>
      <c r="B1892" s="87" t="s">
        <v>1161</v>
      </c>
      <c r="C1892" s="87" t="s">
        <v>3364</v>
      </c>
      <c r="D1892" s="86" t="s">
        <v>146</v>
      </c>
      <c r="E1892" s="86" t="s">
        <v>147</v>
      </c>
      <c r="F1892" s="86" t="s">
        <v>27</v>
      </c>
      <c r="G1892" s="86" t="s">
        <v>85</v>
      </c>
      <c r="H1892" s="239">
        <f t="shared" si="27"/>
        <v>100</v>
      </c>
      <c r="I1892" s="86" t="s">
        <v>6205</v>
      </c>
    </row>
    <row r="1893" spans="1:9" x14ac:dyDescent="0.3">
      <c r="A1893" s="87" t="s">
        <v>5074</v>
      </c>
      <c r="B1893" s="87" t="s">
        <v>1161</v>
      </c>
      <c r="C1893" s="87" t="s">
        <v>3365</v>
      </c>
      <c r="D1893" s="86" t="s">
        <v>146</v>
      </c>
      <c r="E1893" s="86" t="s">
        <v>147</v>
      </c>
      <c r="F1893" s="86" t="s">
        <v>27</v>
      </c>
      <c r="G1893" s="86" t="s">
        <v>22</v>
      </c>
      <c r="H1893" s="239">
        <f t="shared" si="27"/>
        <v>100</v>
      </c>
      <c r="I1893" s="86" t="s">
        <v>6205</v>
      </c>
    </row>
    <row r="1894" spans="1:9" x14ac:dyDescent="0.3">
      <c r="A1894" s="87" t="s">
        <v>5393</v>
      </c>
      <c r="B1894" s="87" t="s">
        <v>1161</v>
      </c>
      <c r="C1894" s="87" t="s">
        <v>3366</v>
      </c>
      <c r="D1894" s="86" t="s">
        <v>146</v>
      </c>
      <c r="E1894" s="86" t="s">
        <v>147</v>
      </c>
      <c r="F1894" s="86" t="s">
        <v>27</v>
      </c>
      <c r="G1894" s="86"/>
      <c r="H1894" s="239">
        <f t="shared" si="27"/>
        <v>100</v>
      </c>
      <c r="I1894" s="86" t="s">
        <v>6205</v>
      </c>
    </row>
    <row r="1895" spans="1:9" x14ac:dyDescent="0.3">
      <c r="A1895" s="87" t="s">
        <v>5075</v>
      </c>
      <c r="B1895" s="87" t="s">
        <v>1161</v>
      </c>
      <c r="C1895" s="87" t="s">
        <v>3367</v>
      </c>
      <c r="D1895" s="86" t="s">
        <v>146</v>
      </c>
      <c r="E1895" s="86" t="s">
        <v>147</v>
      </c>
      <c r="F1895" s="86" t="s">
        <v>27</v>
      </c>
      <c r="G1895" s="86" t="s">
        <v>20</v>
      </c>
      <c r="H1895" s="239">
        <f t="shared" si="27"/>
        <v>100</v>
      </c>
      <c r="I1895" s="86" t="s">
        <v>6205</v>
      </c>
    </row>
    <row r="1896" spans="1:9" x14ac:dyDescent="0.3">
      <c r="A1896" s="87" t="s">
        <v>5076</v>
      </c>
      <c r="B1896" s="87" t="s">
        <v>1161</v>
      </c>
      <c r="C1896" s="87" t="s">
        <v>3368</v>
      </c>
      <c r="D1896" s="86" t="s">
        <v>146</v>
      </c>
      <c r="E1896" s="86" t="s">
        <v>147</v>
      </c>
      <c r="F1896" s="86" t="s">
        <v>27</v>
      </c>
      <c r="G1896" s="86" t="s">
        <v>20</v>
      </c>
      <c r="H1896" s="239">
        <f t="shared" si="27"/>
        <v>100</v>
      </c>
      <c r="I1896" s="86" t="s">
        <v>6205</v>
      </c>
    </row>
    <row r="1897" spans="1:9" x14ac:dyDescent="0.3">
      <c r="A1897" s="87" t="s">
        <v>5077</v>
      </c>
      <c r="B1897" s="87" t="s">
        <v>1161</v>
      </c>
      <c r="C1897" s="87" t="s">
        <v>3369</v>
      </c>
      <c r="D1897" s="86" t="s">
        <v>146</v>
      </c>
      <c r="E1897" s="86" t="s">
        <v>147</v>
      </c>
      <c r="F1897" s="86" t="s">
        <v>27</v>
      </c>
      <c r="G1897" s="86" t="s">
        <v>85</v>
      </c>
      <c r="H1897" s="239">
        <f t="shared" si="27"/>
        <v>100</v>
      </c>
      <c r="I1897" s="86" t="s">
        <v>6205</v>
      </c>
    </row>
    <row r="1898" spans="1:9" x14ac:dyDescent="0.3">
      <c r="A1898" s="87" t="s">
        <v>5394</v>
      </c>
      <c r="B1898" s="87" t="s">
        <v>1161</v>
      </c>
      <c r="C1898" s="87" t="s">
        <v>3370</v>
      </c>
      <c r="D1898" s="86" t="s">
        <v>146</v>
      </c>
      <c r="E1898" s="86" t="s">
        <v>147</v>
      </c>
      <c r="F1898" s="86" t="s">
        <v>27</v>
      </c>
      <c r="G1898" s="86"/>
      <c r="H1898" s="239">
        <f t="shared" si="27"/>
        <v>100</v>
      </c>
      <c r="I1898" s="86" t="s">
        <v>6205</v>
      </c>
    </row>
    <row r="1899" spans="1:9" x14ac:dyDescent="0.3">
      <c r="A1899" s="87" t="s">
        <v>5078</v>
      </c>
      <c r="B1899" s="87" t="s">
        <v>1161</v>
      </c>
      <c r="C1899" s="87" t="s">
        <v>3371</v>
      </c>
      <c r="D1899" s="86" t="s">
        <v>146</v>
      </c>
      <c r="E1899" s="86" t="s">
        <v>147</v>
      </c>
      <c r="F1899" s="86" t="s">
        <v>27</v>
      </c>
      <c r="G1899" s="86" t="s">
        <v>22</v>
      </c>
      <c r="H1899" s="239">
        <f t="shared" si="27"/>
        <v>100</v>
      </c>
      <c r="I1899" s="86" t="s">
        <v>6205</v>
      </c>
    </row>
    <row r="1900" spans="1:9" x14ac:dyDescent="0.3">
      <c r="A1900" s="87" t="s">
        <v>5079</v>
      </c>
      <c r="B1900" s="87" t="s">
        <v>1161</v>
      </c>
      <c r="C1900" s="87" t="s">
        <v>3372</v>
      </c>
      <c r="D1900" s="86" t="s">
        <v>146</v>
      </c>
      <c r="E1900" s="86" t="s">
        <v>147</v>
      </c>
      <c r="F1900" s="86" t="s">
        <v>27</v>
      </c>
      <c r="G1900" s="86" t="s">
        <v>20</v>
      </c>
      <c r="H1900" s="239">
        <f t="shared" si="27"/>
        <v>100</v>
      </c>
      <c r="I1900" s="86" t="s">
        <v>6205</v>
      </c>
    </row>
    <row r="1901" spans="1:9" x14ac:dyDescent="0.3">
      <c r="A1901" s="87" t="s">
        <v>5080</v>
      </c>
      <c r="B1901" s="87" t="s">
        <v>1161</v>
      </c>
      <c r="C1901" s="87" t="s">
        <v>3373</v>
      </c>
      <c r="D1901" s="86" t="s">
        <v>146</v>
      </c>
      <c r="E1901" s="86" t="s">
        <v>147</v>
      </c>
      <c r="F1901" s="86" t="s">
        <v>27</v>
      </c>
      <c r="G1901" s="86" t="s">
        <v>18</v>
      </c>
      <c r="H1901" s="239">
        <f t="shared" si="27"/>
        <v>100</v>
      </c>
      <c r="I1901" s="86" t="s">
        <v>6205</v>
      </c>
    </row>
    <row r="1902" spans="1:9" x14ac:dyDescent="0.3">
      <c r="A1902" s="87" t="s">
        <v>5081</v>
      </c>
      <c r="B1902" s="87" t="s">
        <v>1161</v>
      </c>
      <c r="C1902" s="87" t="s">
        <v>5082</v>
      </c>
      <c r="D1902" s="86" t="s">
        <v>146</v>
      </c>
      <c r="E1902" s="86" t="s">
        <v>147</v>
      </c>
      <c r="F1902" s="86" t="s">
        <v>29</v>
      </c>
      <c r="G1902" s="86" t="s">
        <v>84</v>
      </c>
      <c r="H1902" s="239">
        <f t="shared" si="27"/>
        <v>0</v>
      </c>
      <c r="I1902" s="86" t="s">
        <v>6205</v>
      </c>
    </row>
    <row r="1903" spans="1:9" x14ac:dyDescent="0.3">
      <c r="A1903" s="87" t="s">
        <v>5083</v>
      </c>
      <c r="B1903" s="87" t="s">
        <v>1161</v>
      </c>
      <c r="C1903" s="87" t="s">
        <v>5084</v>
      </c>
      <c r="D1903" s="86" t="s">
        <v>146</v>
      </c>
      <c r="E1903" s="86" t="s">
        <v>147</v>
      </c>
      <c r="F1903" s="86" t="s">
        <v>29</v>
      </c>
      <c r="G1903" s="86" t="s">
        <v>84</v>
      </c>
      <c r="H1903" s="239">
        <f t="shared" si="27"/>
        <v>0</v>
      </c>
      <c r="I1903" s="86" t="s">
        <v>6205</v>
      </c>
    </row>
    <row r="1904" spans="1:9" x14ac:dyDescent="0.3">
      <c r="A1904" s="87" t="s">
        <v>5085</v>
      </c>
      <c r="B1904" s="87" t="s">
        <v>1161</v>
      </c>
      <c r="C1904" s="87" t="s">
        <v>5086</v>
      </c>
      <c r="D1904" s="86" t="s">
        <v>146</v>
      </c>
      <c r="E1904" s="86" t="s">
        <v>147</v>
      </c>
      <c r="F1904" s="86" t="s">
        <v>29</v>
      </c>
      <c r="G1904" s="86" t="s">
        <v>20</v>
      </c>
      <c r="H1904" s="239">
        <f t="shared" si="27"/>
        <v>50</v>
      </c>
      <c r="I1904" s="86" t="s">
        <v>6205</v>
      </c>
    </row>
    <row r="1905" spans="1:9" x14ac:dyDescent="0.3">
      <c r="A1905" s="87" t="s">
        <v>5087</v>
      </c>
      <c r="B1905" s="87" t="s">
        <v>1161</v>
      </c>
      <c r="C1905" s="87" t="s">
        <v>5088</v>
      </c>
      <c r="D1905" s="86" t="s">
        <v>146</v>
      </c>
      <c r="E1905" s="86" t="s">
        <v>147</v>
      </c>
      <c r="F1905" s="86" t="s">
        <v>29</v>
      </c>
      <c r="G1905" s="86" t="s">
        <v>84</v>
      </c>
      <c r="H1905" s="239">
        <f t="shared" si="27"/>
        <v>0</v>
      </c>
      <c r="I1905" s="86" t="s">
        <v>6205</v>
      </c>
    </row>
    <row r="1906" spans="1:9" x14ac:dyDescent="0.3">
      <c r="A1906" s="87" t="s">
        <v>5089</v>
      </c>
      <c r="B1906" s="87" t="s">
        <v>1161</v>
      </c>
      <c r="C1906" s="87" t="s">
        <v>3374</v>
      </c>
      <c r="D1906" s="86" t="s">
        <v>146</v>
      </c>
      <c r="E1906" s="86" t="s">
        <v>147</v>
      </c>
      <c r="F1906" s="86" t="s">
        <v>27</v>
      </c>
      <c r="G1906" s="86" t="s">
        <v>22</v>
      </c>
      <c r="H1906" s="239">
        <f t="shared" si="27"/>
        <v>100</v>
      </c>
      <c r="I1906" s="86" t="s">
        <v>6205</v>
      </c>
    </row>
    <row r="1907" spans="1:9" x14ac:dyDescent="0.3">
      <c r="A1907" s="87" t="s">
        <v>5090</v>
      </c>
      <c r="B1907" s="87" t="s">
        <v>1161</v>
      </c>
      <c r="C1907" s="87" t="s">
        <v>3375</v>
      </c>
      <c r="D1907" s="86" t="s">
        <v>146</v>
      </c>
      <c r="E1907" s="86" t="s">
        <v>147</v>
      </c>
      <c r="F1907" s="86" t="s">
        <v>27</v>
      </c>
      <c r="G1907" s="86" t="s">
        <v>84</v>
      </c>
      <c r="H1907" s="239">
        <f t="shared" si="27"/>
        <v>100</v>
      </c>
      <c r="I1907" s="86" t="s">
        <v>6205</v>
      </c>
    </row>
    <row r="1908" spans="1:9" x14ac:dyDescent="0.3">
      <c r="A1908" s="87" t="s">
        <v>5091</v>
      </c>
      <c r="B1908" s="87" t="s">
        <v>1161</v>
      </c>
      <c r="C1908" s="87" t="s">
        <v>5092</v>
      </c>
      <c r="D1908" s="86" t="s">
        <v>146</v>
      </c>
      <c r="E1908" s="86" t="s">
        <v>147</v>
      </c>
      <c r="F1908" s="86" t="s">
        <v>29</v>
      </c>
      <c r="G1908" s="86" t="s">
        <v>18</v>
      </c>
      <c r="H1908" s="239">
        <f t="shared" si="27"/>
        <v>0</v>
      </c>
      <c r="I1908" s="86" t="s">
        <v>6205</v>
      </c>
    </row>
    <row r="1909" spans="1:9" x14ac:dyDescent="0.3">
      <c r="A1909" s="87" t="s">
        <v>5093</v>
      </c>
      <c r="B1909" s="87" t="s">
        <v>1161</v>
      </c>
      <c r="C1909" s="87" t="s">
        <v>3376</v>
      </c>
      <c r="D1909" s="86" t="s">
        <v>146</v>
      </c>
      <c r="E1909" s="86" t="s">
        <v>147</v>
      </c>
      <c r="F1909" s="86" t="s">
        <v>27</v>
      </c>
      <c r="G1909" s="86" t="s">
        <v>84</v>
      </c>
      <c r="H1909" s="239">
        <f t="shared" si="27"/>
        <v>100</v>
      </c>
      <c r="I1909" s="86" t="s">
        <v>6205</v>
      </c>
    </row>
    <row r="1910" spans="1:9" x14ac:dyDescent="0.3">
      <c r="A1910" s="87" t="s">
        <v>5395</v>
      </c>
      <c r="B1910" s="87" t="s">
        <v>1161</v>
      </c>
      <c r="C1910" s="87" t="s">
        <v>3377</v>
      </c>
      <c r="D1910" s="86" t="s">
        <v>146</v>
      </c>
      <c r="E1910" s="86" t="s">
        <v>147</v>
      </c>
      <c r="F1910" s="86" t="s">
        <v>27</v>
      </c>
      <c r="G1910" s="86"/>
      <c r="H1910" s="239">
        <f t="shared" si="27"/>
        <v>100</v>
      </c>
      <c r="I1910" s="86" t="s">
        <v>6205</v>
      </c>
    </row>
    <row r="1911" spans="1:9" x14ac:dyDescent="0.3">
      <c r="A1911" s="87" t="s">
        <v>5094</v>
      </c>
      <c r="B1911" s="87" t="s">
        <v>1161</v>
      </c>
      <c r="C1911" s="87" t="s">
        <v>3378</v>
      </c>
      <c r="D1911" s="86" t="s">
        <v>146</v>
      </c>
      <c r="E1911" s="86" t="s">
        <v>147</v>
      </c>
      <c r="F1911" s="86" t="s">
        <v>27</v>
      </c>
      <c r="G1911" s="86" t="s">
        <v>22</v>
      </c>
      <c r="H1911" s="239">
        <f t="shared" si="27"/>
        <v>100</v>
      </c>
      <c r="I1911" s="86" t="s">
        <v>6205</v>
      </c>
    </row>
    <row r="1912" spans="1:9" x14ac:dyDescent="0.3">
      <c r="A1912" s="87" t="s">
        <v>5095</v>
      </c>
      <c r="B1912" s="87" t="s">
        <v>1161</v>
      </c>
      <c r="C1912" s="87" t="s">
        <v>3379</v>
      </c>
      <c r="D1912" s="86" t="s">
        <v>146</v>
      </c>
      <c r="E1912" s="86" t="s">
        <v>147</v>
      </c>
      <c r="F1912" s="86" t="s">
        <v>27</v>
      </c>
      <c r="G1912" s="86" t="s">
        <v>22</v>
      </c>
      <c r="H1912" s="239">
        <f t="shared" si="27"/>
        <v>100</v>
      </c>
      <c r="I1912" s="86" t="s">
        <v>6205</v>
      </c>
    </row>
    <row r="1913" spans="1:9" x14ac:dyDescent="0.3">
      <c r="A1913" s="87" t="s">
        <v>5096</v>
      </c>
      <c r="B1913" s="87" t="s">
        <v>1161</v>
      </c>
      <c r="C1913" s="87" t="s">
        <v>3380</v>
      </c>
      <c r="D1913" s="86" t="s">
        <v>146</v>
      </c>
      <c r="E1913" s="86" t="s">
        <v>147</v>
      </c>
      <c r="F1913" s="86" t="s">
        <v>27</v>
      </c>
      <c r="G1913" s="86" t="s">
        <v>22</v>
      </c>
      <c r="H1913" s="239">
        <f t="shared" si="27"/>
        <v>100</v>
      </c>
      <c r="I1913" s="86" t="s">
        <v>6205</v>
      </c>
    </row>
    <row r="1914" spans="1:9" x14ac:dyDescent="0.3">
      <c r="A1914" s="87" t="s">
        <v>5097</v>
      </c>
      <c r="B1914" s="87" t="s">
        <v>1161</v>
      </c>
      <c r="C1914" s="87" t="s">
        <v>3381</v>
      </c>
      <c r="D1914" s="86" t="s">
        <v>146</v>
      </c>
      <c r="E1914" s="86" t="s">
        <v>147</v>
      </c>
      <c r="F1914" s="86" t="s">
        <v>27</v>
      </c>
      <c r="G1914" s="86" t="s">
        <v>20</v>
      </c>
      <c r="H1914" s="239">
        <f t="shared" si="27"/>
        <v>100</v>
      </c>
      <c r="I1914" s="86" t="s">
        <v>6205</v>
      </c>
    </row>
    <row r="1915" spans="1:9" x14ac:dyDescent="0.3">
      <c r="A1915" s="87" t="s">
        <v>5098</v>
      </c>
      <c r="B1915" s="87" t="s">
        <v>1161</v>
      </c>
      <c r="C1915" s="87" t="s">
        <v>3382</v>
      </c>
      <c r="D1915" s="86" t="s">
        <v>146</v>
      </c>
      <c r="E1915" s="86" t="s">
        <v>147</v>
      </c>
      <c r="F1915" s="86" t="s">
        <v>27</v>
      </c>
      <c r="G1915" s="86" t="s">
        <v>18</v>
      </c>
      <c r="H1915" s="239">
        <f t="shared" si="27"/>
        <v>100</v>
      </c>
      <c r="I1915" s="86" t="s">
        <v>6205</v>
      </c>
    </row>
    <row r="1916" spans="1:9" x14ac:dyDescent="0.3">
      <c r="A1916" s="87" t="s">
        <v>5099</v>
      </c>
      <c r="B1916" s="87" t="s">
        <v>1161</v>
      </c>
      <c r="C1916" s="87" t="s">
        <v>3383</v>
      </c>
      <c r="D1916" s="86" t="s">
        <v>146</v>
      </c>
      <c r="E1916" s="86" t="s">
        <v>147</v>
      </c>
      <c r="F1916" s="86" t="s">
        <v>27</v>
      </c>
      <c r="G1916" s="86" t="s">
        <v>85</v>
      </c>
      <c r="H1916" s="239">
        <f t="shared" si="27"/>
        <v>100</v>
      </c>
      <c r="I1916" s="86" t="s">
        <v>6205</v>
      </c>
    </row>
    <row r="1917" spans="1:9" x14ac:dyDescent="0.3">
      <c r="A1917" s="87" t="s">
        <v>5100</v>
      </c>
      <c r="B1917" s="87" t="s">
        <v>1161</v>
      </c>
      <c r="C1917" s="87" t="s">
        <v>3384</v>
      </c>
      <c r="D1917" s="86" t="s">
        <v>146</v>
      </c>
      <c r="E1917" s="86" t="s">
        <v>147</v>
      </c>
      <c r="F1917" s="86" t="s">
        <v>27</v>
      </c>
      <c r="G1917" s="86" t="s">
        <v>84</v>
      </c>
      <c r="H1917" s="239">
        <f t="shared" si="27"/>
        <v>100</v>
      </c>
      <c r="I1917" s="86" t="s">
        <v>6205</v>
      </c>
    </row>
    <row r="1918" spans="1:9" x14ac:dyDescent="0.3">
      <c r="A1918" s="87" t="s">
        <v>5101</v>
      </c>
      <c r="B1918" s="87" t="s">
        <v>1161</v>
      </c>
      <c r="C1918" s="87" t="s">
        <v>3385</v>
      </c>
      <c r="D1918" s="86" t="s">
        <v>146</v>
      </c>
      <c r="E1918" s="86" t="s">
        <v>147</v>
      </c>
      <c r="F1918" s="86" t="s">
        <v>27</v>
      </c>
      <c r="G1918" s="86" t="s">
        <v>20</v>
      </c>
      <c r="H1918" s="239">
        <f t="shared" si="27"/>
        <v>100</v>
      </c>
      <c r="I1918" s="86" t="s">
        <v>6205</v>
      </c>
    </row>
    <row r="1919" spans="1:9" x14ac:dyDescent="0.3">
      <c r="A1919" s="87" t="s">
        <v>5102</v>
      </c>
      <c r="B1919" s="87" t="s">
        <v>1161</v>
      </c>
      <c r="C1919" s="87" t="s">
        <v>5103</v>
      </c>
      <c r="D1919" s="86" t="s">
        <v>146</v>
      </c>
      <c r="E1919" s="86" t="s">
        <v>147</v>
      </c>
      <c r="F1919" s="86" t="s">
        <v>29</v>
      </c>
      <c r="G1919" s="86" t="s">
        <v>84</v>
      </c>
      <c r="H1919" s="239">
        <f t="shared" si="27"/>
        <v>0</v>
      </c>
      <c r="I1919" s="86" t="s">
        <v>6205</v>
      </c>
    </row>
    <row r="1920" spans="1:9" x14ac:dyDescent="0.3">
      <c r="A1920" s="87" t="s">
        <v>5104</v>
      </c>
      <c r="B1920" s="87" t="s">
        <v>1161</v>
      </c>
      <c r="C1920" s="87" t="s">
        <v>3386</v>
      </c>
      <c r="D1920" s="86" t="s">
        <v>146</v>
      </c>
      <c r="E1920" s="86" t="s">
        <v>147</v>
      </c>
      <c r="F1920" s="86" t="s">
        <v>27</v>
      </c>
      <c r="G1920" s="86" t="s">
        <v>20</v>
      </c>
      <c r="H1920" s="239">
        <f t="shared" ref="H1920:H1983" si="28">IF($A1920="","",IF($F1920=INDEX(Cat_ZAP,1),INDEX(Pts_ZAP,1),IF($G1920="","",_xlfn.XLOOKUP($G1920,Cat_Marg,Pts_Marg,""))))</f>
        <v>100</v>
      </c>
      <c r="I1920" s="86" t="s">
        <v>6205</v>
      </c>
    </row>
    <row r="1921" spans="1:9" x14ac:dyDescent="0.3">
      <c r="A1921" s="87" t="s">
        <v>5105</v>
      </c>
      <c r="B1921" s="87" t="s">
        <v>1161</v>
      </c>
      <c r="C1921" s="87" t="s">
        <v>5106</v>
      </c>
      <c r="D1921" s="86" t="s">
        <v>146</v>
      </c>
      <c r="E1921" s="86" t="s">
        <v>147</v>
      </c>
      <c r="F1921" s="86" t="s">
        <v>29</v>
      </c>
      <c r="G1921" s="86" t="s">
        <v>18</v>
      </c>
      <c r="H1921" s="239">
        <f t="shared" si="28"/>
        <v>0</v>
      </c>
      <c r="I1921" s="86" t="s">
        <v>6205</v>
      </c>
    </row>
    <row r="1922" spans="1:9" x14ac:dyDescent="0.3">
      <c r="A1922" s="87" t="s">
        <v>5107</v>
      </c>
      <c r="B1922" s="87" t="s">
        <v>1161</v>
      </c>
      <c r="C1922" s="87" t="s">
        <v>3387</v>
      </c>
      <c r="D1922" s="86" t="s">
        <v>146</v>
      </c>
      <c r="E1922" s="86" t="s">
        <v>147</v>
      </c>
      <c r="F1922" s="86" t="s">
        <v>27</v>
      </c>
      <c r="G1922" s="86" t="s">
        <v>18</v>
      </c>
      <c r="H1922" s="239">
        <f t="shared" si="28"/>
        <v>100</v>
      </c>
      <c r="I1922" s="86" t="s">
        <v>6205</v>
      </c>
    </row>
    <row r="1923" spans="1:9" x14ac:dyDescent="0.3">
      <c r="A1923" s="87" t="s">
        <v>5108</v>
      </c>
      <c r="B1923" s="87" t="s">
        <v>1161</v>
      </c>
      <c r="C1923" s="87" t="s">
        <v>5109</v>
      </c>
      <c r="D1923" s="86" t="s">
        <v>146</v>
      </c>
      <c r="E1923" s="86" t="s">
        <v>147</v>
      </c>
      <c r="F1923" s="86" t="s">
        <v>29</v>
      </c>
      <c r="G1923" s="86" t="s">
        <v>84</v>
      </c>
      <c r="H1923" s="239">
        <f t="shared" si="28"/>
        <v>0</v>
      </c>
      <c r="I1923" s="86" t="s">
        <v>6205</v>
      </c>
    </row>
    <row r="1924" spans="1:9" x14ac:dyDescent="0.3">
      <c r="A1924" s="87" t="s">
        <v>5110</v>
      </c>
      <c r="B1924" s="87" t="s">
        <v>1161</v>
      </c>
      <c r="C1924" s="87" t="s">
        <v>3388</v>
      </c>
      <c r="D1924" s="86" t="s">
        <v>146</v>
      </c>
      <c r="E1924" s="86" t="s">
        <v>147</v>
      </c>
      <c r="F1924" s="86" t="s">
        <v>27</v>
      </c>
      <c r="G1924" s="86" t="s">
        <v>22</v>
      </c>
      <c r="H1924" s="239">
        <f t="shared" si="28"/>
        <v>100</v>
      </c>
      <c r="I1924" s="86" t="s">
        <v>6205</v>
      </c>
    </row>
    <row r="1925" spans="1:9" x14ac:dyDescent="0.3">
      <c r="A1925" s="87" t="s">
        <v>5111</v>
      </c>
      <c r="B1925" s="87" t="s">
        <v>1161</v>
      </c>
      <c r="C1925" s="87" t="s">
        <v>3389</v>
      </c>
      <c r="D1925" s="86" t="s">
        <v>146</v>
      </c>
      <c r="E1925" s="86" t="s">
        <v>147</v>
      </c>
      <c r="F1925" s="86" t="s">
        <v>27</v>
      </c>
      <c r="G1925" s="86" t="s">
        <v>85</v>
      </c>
      <c r="H1925" s="239">
        <f t="shared" si="28"/>
        <v>100</v>
      </c>
      <c r="I1925" s="86" t="s">
        <v>6205</v>
      </c>
    </row>
    <row r="1926" spans="1:9" x14ac:dyDescent="0.3">
      <c r="A1926" s="87" t="s">
        <v>5112</v>
      </c>
      <c r="B1926" s="87" t="s">
        <v>1161</v>
      </c>
      <c r="C1926" s="87" t="s">
        <v>3390</v>
      </c>
      <c r="D1926" s="86" t="s">
        <v>146</v>
      </c>
      <c r="E1926" s="86" t="s">
        <v>147</v>
      </c>
      <c r="F1926" s="86" t="s">
        <v>27</v>
      </c>
      <c r="G1926" s="86" t="s">
        <v>85</v>
      </c>
      <c r="H1926" s="239">
        <f t="shared" si="28"/>
        <v>100</v>
      </c>
      <c r="I1926" s="86" t="s">
        <v>6205</v>
      </c>
    </row>
    <row r="1927" spans="1:9" x14ac:dyDescent="0.3">
      <c r="A1927" s="87" t="s">
        <v>5113</v>
      </c>
      <c r="B1927" s="87" t="s">
        <v>1161</v>
      </c>
      <c r="C1927" s="87" t="s">
        <v>3391</v>
      </c>
      <c r="D1927" s="86" t="s">
        <v>146</v>
      </c>
      <c r="E1927" s="86" t="s">
        <v>147</v>
      </c>
      <c r="F1927" s="86" t="s">
        <v>27</v>
      </c>
      <c r="G1927" s="86" t="s">
        <v>85</v>
      </c>
      <c r="H1927" s="239">
        <f t="shared" si="28"/>
        <v>100</v>
      </c>
      <c r="I1927" s="86" t="s">
        <v>6205</v>
      </c>
    </row>
    <row r="1928" spans="1:9" x14ac:dyDescent="0.3">
      <c r="A1928" s="87" t="s">
        <v>5114</v>
      </c>
      <c r="B1928" s="87" t="s">
        <v>1161</v>
      </c>
      <c r="C1928" s="87" t="s">
        <v>3392</v>
      </c>
      <c r="D1928" s="86" t="s">
        <v>146</v>
      </c>
      <c r="E1928" s="86" t="s">
        <v>147</v>
      </c>
      <c r="F1928" s="86" t="s">
        <v>27</v>
      </c>
      <c r="G1928" s="86" t="s">
        <v>20</v>
      </c>
      <c r="H1928" s="239">
        <f t="shared" si="28"/>
        <v>100</v>
      </c>
      <c r="I1928" s="86" t="s">
        <v>6205</v>
      </c>
    </row>
    <row r="1929" spans="1:9" x14ac:dyDescent="0.3">
      <c r="A1929" s="87" t="s">
        <v>5115</v>
      </c>
      <c r="B1929" s="87" t="s">
        <v>1161</v>
      </c>
      <c r="C1929" s="87" t="s">
        <v>3393</v>
      </c>
      <c r="D1929" s="86" t="s">
        <v>146</v>
      </c>
      <c r="E1929" s="86" t="s">
        <v>147</v>
      </c>
      <c r="F1929" s="86" t="s">
        <v>27</v>
      </c>
      <c r="G1929" s="86" t="s">
        <v>85</v>
      </c>
      <c r="H1929" s="239">
        <f t="shared" si="28"/>
        <v>100</v>
      </c>
      <c r="I1929" s="86" t="s">
        <v>6205</v>
      </c>
    </row>
    <row r="1930" spans="1:9" x14ac:dyDescent="0.3">
      <c r="A1930" s="87" t="s">
        <v>5116</v>
      </c>
      <c r="B1930" s="87" t="s">
        <v>1161</v>
      </c>
      <c r="C1930" s="87" t="s">
        <v>3394</v>
      </c>
      <c r="D1930" s="86" t="s">
        <v>146</v>
      </c>
      <c r="E1930" s="86" t="s">
        <v>147</v>
      </c>
      <c r="F1930" s="86" t="s">
        <v>27</v>
      </c>
      <c r="G1930" s="86" t="s">
        <v>20</v>
      </c>
      <c r="H1930" s="239">
        <f t="shared" si="28"/>
        <v>100</v>
      </c>
      <c r="I1930" s="86" t="s">
        <v>6205</v>
      </c>
    </row>
    <row r="1931" spans="1:9" x14ac:dyDescent="0.3">
      <c r="A1931" s="87" t="s">
        <v>5117</v>
      </c>
      <c r="B1931" s="87" t="s">
        <v>1161</v>
      </c>
      <c r="C1931" s="87" t="s">
        <v>3395</v>
      </c>
      <c r="D1931" s="86" t="s">
        <v>146</v>
      </c>
      <c r="E1931" s="86" t="s">
        <v>147</v>
      </c>
      <c r="F1931" s="86" t="s">
        <v>27</v>
      </c>
      <c r="G1931" s="86" t="s">
        <v>85</v>
      </c>
      <c r="H1931" s="239">
        <f t="shared" si="28"/>
        <v>100</v>
      </c>
      <c r="I1931" s="86" t="s">
        <v>6205</v>
      </c>
    </row>
    <row r="1932" spans="1:9" x14ac:dyDescent="0.3">
      <c r="A1932" s="87" t="s">
        <v>5118</v>
      </c>
      <c r="B1932" s="87" t="s">
        <v>1161</v>
      </c>
      <c r="C1932" s="87" t="s">
        <v>3396</v>
      </c>
      <c r="D1932" s="86" t="s">
        <v>146</v>
      </c>
      <c r="E1932" s="86" t="s">
        <v>147</v>
      </c>
      <c r="F1932" s="86" t="s">
        <v>27</v>
      </c>
      <c r="G1932" s="86" t="s">
        <v>85</v>
      </c>
      <c r="H1932" s="239">
        <f t="shared" si="28"/>
        <v>100</v>
      </c>
      <c r="I1932" s="86" t="s">
        <v>6205</v>
      </c>
    </row>
    <row r="1933" spans="1:9" x14ac:dyDescent="0.3">
      <c r="A1933" s="87" t="s">
        <v>5119</v>
      </c>
      <c r="B1933" s="87" t="s">
        <v>1161</v>
      </c>
      <c r="C1933" s="87" t="s">
        <v>3397</v>
      </c>
      <c r="D1933" s="86" t="s">
        <v>146</v>
      </c>
      <c r="E1933" s="86" t="s">
        <v>147</v>
      </c>
      <c r="F1933" s="86" t="s">
        <v>27</v>
      </c>
      <c r="G1933" s="86" t="s">
        <v>22</v>
      </c>
      <c r="H1933" s="239">
        <f t="shared" si="28"/>
        <v>100</v>
      </c>
      <c r="I1933" s="86" t="s">
        <v>6205</v>
      </c>
    </row>
    <row r="1934" spans="1:9" x14ac:dyDescent="0.3">
      <c r="A1934" s="87" t="s">
        <v>5120</v>
      </c>
      <c r="B1934" s="87" t="s">
        <v>1161</v>
      </c>
      <c r="C1934" s="87" t="s">
        <v>3398</v>
      </c>
      <c r="D1934" s="86" t="s">
        <v>146</v>
      </c>
      <c r="E1934" s="86" t="s">
        <v>147</v>
      </c>
      <c r="F1934" s="86" t="s">
        <v>27</v>
      </c>
      <c r="G1934" s="86" t="s">
        <v>18</v>
      </c>
      <c r="H1934" s="239">
        <f t="shared" si="28"/>
        <v>100</v>
      </c>
      <c r="I1934" s="86" t="s">
        <v>6205</v>
      </c>
    </row>
    <row r="1935" spans="1:9" x14ac:dyDescent="0.3">
      <c r="A1935" s="87" t="s">
        <v>5396</v>
      </c>
      <c r="B1935" s="87" t="s">
        <v>1161</v>
      </c>
      <c r="C1935" s="87" t="s">
        <v>3399</v>
      </c>
      <c r="D1935" s="86" t="s">
        <v>146</v>
      </c>
      <c r="E1935" s="86" t="s">
        <v>147</v>
      </c>
      <c r="F1935" s="86" t="s">
        <v>27</v>
      </c>
      <c r="G1935" s="86"/>
      <c r="H1935" s="239">
        <f t="shared" si="28"/>
        <v>100</v>
      </c>
      <c r="I1935" s="86" t="s">
        <v>6205</v>
      </c>
    </row>
    <row r="1936" spans="1:9" x14ac:dyDescent="0.3">
      <c r="A1936" s="87" t="s">
        <v>5121</v>
      </c>
      <c r="B1936" s="87" t="s">
        <v>1161</v>
      </c>
      <c r="C1936" s="87" t="s">
        <v>3400</v>
      </c>
      <c r="D1936" s="86" t="s">
        <v>146</v>
      </c>
      <c r="E1936" s="86" t="s">
        <v>147</v>
      </c>
      <c r="F1936" s="86" t="s">
        <v>27</v>
      </c>
      <c r="G1936" s="86" t="s">
        <v>20</v>
      </c>
      <c r="H1936" s="239">
        <f t="shared" si="28"/>
        <v>100</v>
      </c>
      <c r="I1936" s="86" t="s">
        <v>6205</v>
      </c>
    </row>
    <row r="1937" spans="1:9" x14ac:dyDescent="0.3">
      <c r="A1937" s="87" t="s">
        <v>5122</v>
      </c>
      <c r="B1937" s="87" t="s">
        <v>1161</v>
      </c>
      <c r="C1937" s="87" t="s">
        <v>3401</v>
      </c>
      <c r="D1937" s="86" t="s">
        <v>146</v>
      </c>
      <c r="E1937" s="86" t="s">
        <v>147</v>
      </c>
      <c r="F1937" s="86" t="s">
        <v>27</v>
      </c>
      <c r="G1937" s="86" t="s">
        <v>22</v>
      </c>
      <c r="H1937" s="239">
        <f t="shared" si="28"/>
        <v>100</v>
      </c>
      <c r="I1937" s="86" t="s">
        <v>6205</v>
      </c>
    </row>
    <row r="1938" spans="1:9" x14ac:dyDescent="0.3">
      <c r="A1938" s="87" t="s">
        <v>5123</v>
      </c>
      <c r="B1938" s="87" t="s">
        <v>1161</v>
      </c>
      <c r="C1938" s="87" t="s">
        <v>3402</v>
      </c>
      <c r="D1938" s="86" t="s">
        <v>146</v>
      </c>
      <c r="E1938" s="86" t="s">
        <v>147</v>
      </c>
      <c r="F1938" s="86" t="s">
        <v>27</v>
      </c>
      <c r="G1938" s="86" t="s">
        <v>85</v>
      </c>
      <c r="H1938" s="239">
        <f t="shared" si="28"/>
        <v>100</v>
      </c>
      <c r="I1938" s="86" t="s">
        <v>6205</v>
      </c>
    </row>
    <row r="1939" spans="1:9" x14ac:dyDescent="0.3">
      <c r="A1939" s="87" t="s">
        <v>5124</v>
      </c>
      <c r="B1939" s="87" t="s">
        <v>1161</v>
      </c>
      <c r="C1939" s="87" t="s">
        <v>3403</v>
      </c>
      <c r="D1939" s="86" t="s">
        <v>146</v>
      </c>
      <c r="E1939" s="86" t="s">
        <v>147</v>
      </c>
      <c r="F1939" s="86" t="s">
        <v>27</v>
      </c>
      <c r="G1939" s="86" t="s">
        <v>22</v>
      </c>
      <c r="H1939" s="239">
        <f t="shared" si="28"/>
        <v>100</v>
      </c>
      <c r="I1939" s="86" t="s">
        <v>6205</v>
      </c>
    </row>
    <row r="1940" spans="1:9" x14ac:dyDescent="0.3">
      <c r="A1940" s="87" t="s">
        <v>5125</v>
      </c>
      <c r="B1940" s="87" t="s">
        <v>1161</v>
      </c>
      <c r="C1940" s="87" t="s">
        <v>5126</v>
      </c>
      <c r="D1940" s="86" t="s">
        <v>146</v>
      </c>
      <c r="E1940" s="86" t="s">
        <v>147</v>
      </c>
      <c r="F1940" s="86" t="s">
        <v>29</v>
      </c>
      <c r="G1940" s="86" t="s">
        <v>20</v>
      </c>
      <c r="H1940" s="239">
        <f t="shared" si="28"/>
        <v>50</v>
      </c>
      <c r="I1940" s="86" t="s">
        <v>6205</v>
      </c>
    </row>
    <row r="1941" spans="1:9" x14ac:dyDescent="0.3">
      <c r="A1941" s="87" t="s">
        <v>5127</v>
      </c>
      <c r="B1941" s="87" t="s">
        <v>1161</v>
      </c>
      <c r="C1941" s="87" t="s">
        <v>5128</v>
      </c>
      <c r="D1941" s="86" t="s">
        <v>146</v>
      </c>
      <c r="E1941" s="86" t="s">
        <v>147</v>
      </c>
      <c r="F1941" s="86" t="s">
        <v>29</v>
      </c>
      <c r="G1941" s="86" t="s">
        <v>18</v>
      </c>
      <c r="H1941" s="239">
        <f t="shared" si="28"/>
        <v>0</v>
      </c>
      <c r="I1941" s="86" t="s">
        <v>6205</v>
      </c>
    </row>
    <row r="1942" spans="1:9" x14ac:dyDescent="0.3">
      <c r="A1942" s="87" t="s">
        <v>5129</v>
      </c>
      <c r="B1942" s="87" t="s">
        <v>1161</v>
      </c>
      <c r="C1942" s="87" t="s">
        <v>5130</v>
      </c>
      <c r="D1942" s="86" t="s">
        <v>146</v>
      </c>
      <c r="E1942" s="86" t="s">
        <v>147</v>
      </c>
      <c r="F1942" s="86" t="s">
        <v>29</v>
      </c>
      <c r="G1942" s="86" t="s">
        <v>20</v>
      </c>
      <c r="H1942" s="239">
        <f t="shared" si="28"/>
        <v>50</v>
      </c>
      <c r="I1942" s="86" t="s">
        <v>6205</v>
      </c>
    </row>
    <row r="1943" spans="1:9" x14ac:dyDescent="0.3">
      <c r="A1943" s="87" t="s">
        <v>3406</v>
      </c>
      <c r="B1943" s="87" t="s">
        <v>3323</v>
      </c>
      <c r="C1943" s="87" t="s">
        <v>3407</v>
      </c>
      <c r="D1943" s="86" t="s">
        <v>146</v>
      </c>
      <c r="E1943" s="86" t="s">
        <v>5225</v>
      </c>
      <c r="F1943" s="86" t="s">
        <v>27</v>
      </c>
      <c r="G1943" s="86" t="s">
        <v>85</v>
      </c>
      <c r="H1943" s="239">
        <f t="shared" si="28"/>
        <v>100</v>
      </c>
      <c r="I1943" s="86" t="s">
        <v>6205</v>
      </c>
    </row>
    <row r="1944" spans="1:9" x14ac:dyDescent="0.3">
      <c r="A1944" s="87" t="s">
        <v>3408</v>
      </c>
      <c r="B1944" s="87" t="s">
        <v>3409</v>
      </c>
      <c r="C1944" s="87" t="s">
        <v>3410</v>
      </c>
      <c r="D1944" s="86" t="s">
        <v>146</v>
      </c>
      <c r="E1944" s="86" t="s">
        <v>5226</v>
      </c>
      <c r="F1944" s="86" t="s">
        <v>27</v>
      </c>
      <c r="G1944" s="86" t="s">
        <v>85</v>
      </c>
      <c r="H1944" s="239">
        <f t="shared" si="28"/>
        <v>100</v>
      </c>
      <c r="I1944" s="86" t="s">
        <v>6205</v>
      </c>
    </row>
    <row r="1945" spans="1:9" x14ac:dyDescent="0.3">
      <c r="A1945" s="87" t="s">
        <v>3411</v>
      </c>
      <c r="B1945" s="87" t="s">
        <v>3409</v>
      </c>
      <c r="C1945" s="87" t="s">
        <v>3412</v>
      </c>
      <c r="D1945" s="86" t="s">
        <v>146</v>
      </c>
      <c r="E1945" s="86" t="s">
        <v>5226</v>
      </c>
      <c r="F1945" s="86" t="s">
        <v>27</v>
      </c>
      <c r="G1945" s="86" t="s">
        <v>85</v>
      </c>
      <c r="H1945" s="239">
        <f t="shared" si="28"/>
        <v>100</v>
      </c>
      <c r="I1945" s="86" t="s">
        <v>6205</v>
      </c>
    </row>
    <row r="1946" spans="1:9" x14ac:dyDescent="0.3">
      <c r="A1946" s="87" t="s">
        <v>3413</v>
      </c>
      <c r="B1946" s="87" t="s">
        <v>3409</v>
      </c>
      <c r="C1946" s="87" t="s">
        <v>3414</v>
      </c>
      <c r="D1946" s="86" t="s">
        <v>146</v>
      </c>
      <c r="E1946" s="86" t="s">
        <v>5226</v>
      </c>
      <c r="F1946" s="86" t="s">
        <v>27</v>
      </c>
      <c r="G1946" s="86" t="s">
        <v>85</v>
      </c>
      <c r="H1946" s="239">
        <f t="shared" si="28"/>
        <v>100</v>
      </c>
      <c r="I1946" s="86" t="s">
        <v>6205</v>
      </c>
    </row>
    <row r="1947" spans="1:9" x14ac:dyDescent="0.3">
      <c r="A1947" s="87" t="s">
        <v>3415</v>
      </c>
      <c r="B1947" s="87" t="s">
        <v>3416</v>
      </c>
      <c r="C1947" s="87" t="s">
        <v>3417</v>
      </c>
      <c r="D1947" s="86" t="s">
        <v>146</v>
      </c>
      <c r="E1947" s="86" t="s">
        <v>5133</v>
      </c>
      <c r="F1947" s="86" t="s">
        <v>27</v>
      </c>
      <c r="G1947" s="86" t="s">
        <v>22</v>
      </c>
      <c r="H1947" s="239">
        <f t="shared" si="28"/>
        <v>100</v>
      </c>
      <c r="I1947" s="86" t="s">
        <v>6205</v>
      </c>
    </row>
    <row r="1948" spans="1:9" x14ac:dyDescent="0.3">
      <c r="A1948" s="87" t="s">
        <v>3418</v>
      </c>
      <c r="B1948" s="87" t="s">
        <v>3416</v>
      </c>
      <c r="C1948" s="87" t="s">
        <v>3419</v>
      </c>
      <c r="D1948" s="86" t="s">
        <v>146</v>
      </c>
      <c r="E1948" s="86" t="s">
        <v>5133</v>
      </c>
      <c r="F1948" s="86" t="s">
        <v>27</v>
      </c>
      <c r="G1948" s="86" t="s">
        <v>22</v>
      </c>
      <c r="H1948" s="239">
        <f t="shared" si="28"/>
        <v>100</v>
      </c>
      <c r="I1948" s="86" t="s">
        <v>6205</v>
      </c>
    </row>
    <row r="1949" spans="1:9" x14ac:dyDescent="0.3">
      <c r="A1949" s="87" t="s">
        <v>5131</v>
      </c>
      <c r="B1949" s="87" t="s">
        <v>3416</v>
      </c>
      <c r="C1949" s="87" t="s">
        <v>5132</v>
      </c>
      <c r="D1949" s="86" t="s">
        <v>146</v>
      </c>
      <c r="E1949" s="86" t="s">
        <v>5133</v>
      </c>
      <c r="F1949" s="86" t="s">
        <v>29</v>
      </c>
      <c r="G1949" s="86" t="s">
        <v>20</v>
      </c>
      <c r="H1949" s="239">
        <f t="shared" si="28"/>
        <v>50</v>
      </c>
      <c r="I1949" s="86" t="s">
        <v>6205</v>
      </c>
    </row>
    <row r="1950" spans="1:9" x14ac:dyDescent="0.3">
      <c r="A1950" s="87" t="s">
        <v>3420</v>
      </c>
      <c r="B1950" s="87" t="s">
        <v>3421</v>
      </c>
      <c r="C1950" s="87" t="s">
        <v>3422</v>
      </c>
      <c r="D1950" s="86" t="s">
        <v>146</v>
      </c>
      <c r="E1950" s="86" t="s">
        <v>5227</v>
      </c>
      <c r="F1950" s="86" t="s">
        <v>27</v>
      </c>
      <c r="G1950" s="86" t="s">
        <v>20</v>
      </c>
      <c r="H1950" s="239">
        <f t="shared" si="28"/>
        <v>100</v>
      </c>
      <c r="I1950" s="86" t="s">
        <v>6205</v>
      </c>
    </row>
    <row r="1951" spans="1:9" x14ac:dyDescent="0.3">
      <c r="A1951" s="87" t="s">
        <v>3423</v>
      </c>
      <c r="B1951" s="87" t="s">
        <v>3424</v>
      </c>
      <c r="C1951" s="87" t="s">
        <v>3425</v>
      </c>
      <c r="D1951" s="86" t="s">
        <v>146</v>
      </c>
      <c r="E1951" s="86" t="s">
        <v>5228</v>
      </c>
      <c r="F1951" s="86" t="s">
        <v>27</v>
      </c>
      <c r="G1951" s="86" t="s">
        <v>85</v>
      </c>
      <c r="H1951" s="239">
        <f t="shared" si="28"/>
        <v>100</v>
      </c>
      <c r="I1951" s="86" t="s">
        <v>6205</v>
      </c>
    </row>
    <row r="1952" spans="1:9" x14ac:dyDescent="0.3">
      <c r="A1952" s="87" t="s">
        <v>3426</v>
      </c>
      <c r="B1952" s="87" t="s">
        <v>3424</v>
      </c>
      <c r="C1952" s="87" t="s">
        <v>3427</v>
      </c>
      <c r="D1952" s="86" t="s">
        <v>146</v>
      </c>
      <c r="E1952" s="86" t="s">
        <v>5228</v>
      </c>
      <c r="F1952" s="86" t="s">
        <v>27</v>
      </c>
      <c r="G1952" s="86" t="s">
        <v>85</v>
      </c>
      <c r="H1952" s="239">
        <f t="shared" si="28"/>
        <v>100</v>
      </c>
      <c r="I1952" s="86" t="s">
        <v>6205</v>
      </c>
    </row>
    <row r="1953" spans="1:9" x14ac:dyDescent="0.3">
      <c r="A1953" s="87" t="s">
        <v>3428</v>
      </c>
      <c r="B1953" s="87" t="s">
        <v>3424</v>
      </c>
      <c r="C1953" s="87" t="s">
        <v>3429</v>
      </c>
      <c r="D1953" s="86" t="s">
        <v>146</v>
      </c>
      <c r="E1953" s="86" t="s">
        <v>5228</v>
      </c>
      <c r="F1953" s="86" t="s">
        <v>27</v>
      </c>
      <c r="G1953" s="86" t="s">
        <v>85</v>
      </c>
      <c r="H1953" s="239">
        <f t="shared" si="28"/>
        <v>100</v>
      </c>
      <c r="I1953" s="86" t="s">
        <v>6205</v>
      </c>
    </row>
    <row r="1954" spans="1:9" x14ac:dyDescent="0.3">
      <c r="A1954" s="87" t="s">
        <v>3430</v>
      </c>
      <c r="B1954" s="87" t="s">
        <v>3424</v>
      </c>
      <c r="C1954" s="87" t="s">
        <v>3431</v>
      </c>
      <c r="D1954" s="86" t="s">
        <v>146</v>
      </c>
      <c r="E1954" s="86" t="s">
        <v>5228</v>
      </c>
      <c r="F1954" s="86" t="s">
        <v>27</v>
      </c>
      <c r="G1954" s="86" t="s">
        <v>85</v>
      </c>
      <c r="H1954" s="239">
        <f t="shared" si="28"/>
        <v>100</v>
      </c>
      <c r="I1954" s="86" t="s">
        <v>6205</v>
      </c>
    </row>
    <row r="1955" spans="1:9" x14ac:dyDescent="0.3">
      <c r="A1955" s="87" t="s">
        <v>3432</v>
      </c>
      <c r="B1955" s="87" t="s">
        <v>3433</v>
      </c>
      <c r="C1955" s="87" t="s">
        <v>3434</v>
      </c>
      <c r="D1955" s="86" t="s">
        <v>146</v>
      </c>
      <c r="E1955" s="86" t="s">
        <v>5229</v>
      </c>
      <c r="F1955" s="86" t="s">
        <v>27</v>
      </c>
      <c r="G1955" s="86"/>
      <c r="H1955" s="239">
        <f t="shared" si="28"/>
        <v>100</v>
      </c>
      <c r="I1955" s="86" t="s">
        <v>6205</v>
      </c>
    </row>
    <row r="1956" spans="1:9" x14ac:dyDescent="0.3">
      <c r="A1956" s="87" t="s">
        <v>3435</v>
      </c>
      <c r="B1956" s="87" t="s">
        <v>3433</v>
      </c>
      <c r="C1956" s="87" t="s">
        <v>3436</v>
      </c>
      <c r="D1956" s="86" t="s">
        <v>146</v>
      </c>
      <c r="E1956" s="86" t="s">
        <v>5229</v>
      </c>
      <c r="F1956" s="86" t="s">
        <v>27</v>
      </c>
      <c r="G1956" s="86" t="s">
        <v>22</v>
      </c>
      <c r="H1956" s="239">
        <f t="shared" si="28"/>
        <v>100</v>
      </c>
      <c r="I1956" s="86" t="s">
        <v>6205</v>
      </c>
    </row>
    <row r="1957" spans="1:9" x14ac:dyDescent="0.3">
      <c r="A1957" s="87" t="s">
        <v>3437</v>
      </c>
      <c r="B1957" s="87" t="s">
        <v>3433</v>
      </c>
      <c r="C1957" s="87" t="s">
        <v>3438</v>
      </c>
      <c r="D1957" s="86" t="s">
        <v>146</v>
      </c>
      <c r="E1957" s="86" t="s">
        <v>5229</v>
      </c>
      <c r="F1957" s="86" t="s">
        <v>27</v>
      </c>
      <c r="G1957" s="86" t="s">
        <v>22</v>
      </c>
      <c r="H1957" s="239">
        <f t="shared" si="28"/>
        <v>100</v>
      </c>
      <c r="I1957" s="86" t="s">
        <v>6205</v>
      </c>
    </row>
    <row r="1958" spans="1:9" x14ac:dyDescent="0.3">
      <c r="A1958" s="87" t="s">
        <v>5230</v>
      </c>
      <c r="B1958" s="87" t="s">
        <v>3433</v>
      </c>
      <c r="C1958" s="87" t="s">
        <v>5231</v>
      </c>
      <c r="D1958" s="86" t="s">
        <v>146</v>
      </c>
      <c r="E1958" s="86" t="s">
        <v>5229</v>
      </c>
      <c r="F1958" s="86" t="s">
        <v>29</v>
      </c>
      <c r="G1958" s="86" t="s">
        <v>20</v>
      </c>
      <c r="H1958" s="239">
        <f t="shared" si="28"/>
        <v>50</v>
      </c>
      <c r="I1958" s="86" t="s">
        <v>6205</v>
      </c>
    </row>
    <row r="1959" spans="1:9" x14ac:dyDescent="0.3">
      <c r="A1959" s="87" t="s">
        <v>3439</v>
      </c>
      <c r="B1959" s="87" t="s">
        <v>3433</v>
      </c>
      <c r="C1959" s="87" t="s">
        <v>3440</v>
      </c>
      <c r="D1959" s="86" t="s">
        <v>146</v>
      </c>
      <c r="E1959" s="86" t="s">
        <v>5229</v>
      </c>
      <c r="F1959" s="86" t="s">
        <v>27</v>
      </c>
      <c r="G1959" s="86" t="s">
        <v>20</v>
      </c>
      <c r="H1959" s="239">
        <f t="shared" si="28"/>
        <v>100</v>
      </c>
      <c r="I1959" s="86" t="s">
        <v>6205</v>
      </c>
    </row>
    <row r="1960" spans="1:9" x14ac:dyDescent="0.3">
      <c r="A1960" s="87" t="s">
        <v>3441</v>
      </c>
      <c r="B1960" s="87" t="s">
        <v>3442</v>
      </c>
      <c r="C1960" s="87" t="s">
        <v>3443</v>
      </c>
      <c r="D1960" s="86" t="s">
        <v>146</v>
      </c>
      <c r="E1960" s="86" t="s">
        <v>5232</v>
      </c>
      <c r="F1960" s="86" t="s">
        <v>27</v>
      </c>
      <c r="G1960" s="86" t="s">
        <v>85</v>
      </c>
      <c r="H1960" s="239">
        <f t="shared" si="28"/>
        <v>100</v>
      </c>
      <c r="I1960" s="86" t="s">
        <v>6205</v>
      </c>
    </row>
    <row r="1961" spans="1:9" x14ac:dyDescent="0.3">
      <c r="A1961" s="87" t="s">
        <v>3444</v>
      </c>
      <c r="B1961" s="87" t="s">
        <v>3442</v>
      </c>
      <c r="C1961" s="87" t="s">
        <v>3445</v>
      </c>
      <c r="D1961" s="86" t="s">
        <v>146</v>
      </c>
      <c r="E1961" s="86" t="s">
        <v>5232</v>
      </c>
      <c r="F1961" s="86" t="s">
        <v>27</v>
      </c>
      <c r="G1961" s="86" t="s">
        <v>85</v>
      </c>
      <c r="H1961" s="239">
        <f t="shared" si="28"/>
        <v>100</v>
      </c>
      <c r="I1961" s="86" t="s">
        <v>6205</v>
      </c>
    </row>
    <row r="1962" spans="1:9" x14ac:dyDescent="0.3">
      <c r="A1962" s="87" t="s">
        <v>3446</v>
      </c>
      <c r="B1962" s="87" t="s">
        <v>3447</v>
      </c>
      <c r="C1962" s="87" t="s">
        <v>3448</v>
      </c>
      <c r="D1962" s="86" t="s">
        <v>146</v>
      </c>
      <c r="E1962" s="86" t="s">
        <v>5233</v>
      </c>
      <c r="F1962" s="86" t="s">
        <v>27</v>
      </c>
      <c r="G1962" s="86" t="s">
        <v>22</v>
      </c>
      <c r="H1962" s="239">
        <f t="shared" si="28"/>
        <v>100</v>
      </c>
      <c r="I1962" s="86" t="s">
        <v>6205</v>
      </c>
    </row>
    <row r="1963" spans="1:9" x14ac:dyDescent="0.3">
      <c r="A1963" s="87" t="s">
        <v>3449</v>
      </c>
      <c r="B1963" s="87" t="s">
        <v>3450</v>
      </c>
      <c r="C1963" s="87" t="s">
        <v>2006</v>
      </c>
      <c r="D1963" s="86" t="s">
        <v>146</v>
      </c>
      <c r="E1963" s="86" t="s">
        <v>5234</v>
      </c>
      <c r="F1963" s="86" t="s">
        <v>27</v>
      </c>
      <c r="G1963" s="86" t="s">
        <v>85</v>
      </c>
      <c r="H1963" s="239">
        <f t="shared" si="28"/>
        <v>100</v>
      </c>
      <c r="I1963" s="86" t="s">
        <v>6205</v>
      </c>
    </row>
    <row r="1964" spans="1:9" x14ac:dyDescent="0.3">
      <c r="A1964" s="87" t="s">
        <v>3451</v>
      </c>
      <c r="B1964" s="87" t="s">
        <v>3452</v>
      </c>
      <c r="C1964" s="87" t="s">
        <v>3453</v>
      </c>
      <c r="D1964" s="86" t="s">
        <v>146</v>
      </c>
      <c r="E1964" s="86" t="s">
        <v>5235</v>
      </c>
      <c r="F1964" s="86" t="s">
        <v>27</v>
      </c>
      <c r="G1964" s="86" t="s">
        <v>20</v>
      </c>
      <c r="H1964" s="239">
        <f t="shared" si="28"/>
        <v>100</v>
      </c>
      <c r="I1964" s="86" t="s">
        <v>6205</v>
      </c>
    </row>
    <row r="1965" spans="1:9" x14ac:dyDescent="0.3">
      <c r="A1965" s="87" t="s">
        <v>3454</v>
      </c>
      <c r="B1965" s="87" t="s">
        <v>3452</v>
      </c>
      <c r="C1965" s="87" t="s">
        <v>3455</v>
      </c>
      <c r="D1965" s="86" t="s">
        <v>146</v>
      </c>
      <c r="E1965" s="86" t="s">
        <v>5235</v>
      </c>
      <c r="F1965" s="86" t="s">
        <v>27</v>
      </c>
      <c r="G1965" s="86" t="s">
        <v>20</v>
      </c>
      <c r="H1965" s="239">
        <f t="shared" si="28"/>
        <v>100</v>
      </c>
      <c r="I1965" s="86" t="s">
        <v>6205</v>
      </c>
    </row>
    <row r="1966" spans="1:9" x14ac:dyDescent="0.3">
      <c r="A1966" s="87" t="s">
        <v>3456</v>
      </c>
      <c r="B1966" s="87" t="s">
        <v>3452</v>
      </c>
      <c r="C1966" s="87" t="s">
        <v>3457</v>
      </c>
      <c r="D1966" s="86" t="s">
        <v>146</v>
      </c>
      <c r="E1966" s="86" t="s">
        <v>5235</v>
      </c>
      <c r="F1966" s="86" t="s">
        <v>27</v>
      </c>
      <c r="G1966" s="86" t="s">
        <v>20</v>
      </c>
      <c r="H1966" s="239">
        <f t="shared" si="28"/>
        <v>100</v>
      </c>
      <c r="I1966" s="86" t="s">
        <v>6205</v>
      </c>
    </row>
    <row r="1967" spans="1:9" x14ac:dyDescent="0.3">
      <c r="A1967" s="87" t="s">
        <v>3458</v>
      </c>
      <c r="B1967" s="87" t="s">
        <v>3459</v>
      </c>
      <c r="C1967" s="87" t="s">
        <v>1402</v>
      </c>
      <c r="D1967" s="86" t="s">
        <v>146</v>
      </c>
      <c r="E1967" s="86" t="s">
        <v>5236</v>
      </c>
      <c r="F1967" s="86" t="s">
        <v>27</v>
      </c>
      <c r="G1967" s="86" t="s">
        <v>22</v>
      </c>
      <c r="H1967" s="239">
        <f t="shared" si="28"/>
        <v>100</v>
      </c>
      <c r="I1967" s="86" t="s">
        <v>6205</v>
      </c>
    </row>
    <row r="1968" spans="1:9" x14ac:dyDescent="0.3">
      <c r="A1968" s="87" t="s">
        <v>3460</v>
      </c>
      <c r="B1968" s="87" t="s">
        <v>3461</v>
      </c>
      <c r="C1968" s="87" t="s">
        <v>3462</v>
      </c>
      <c r="D1968" s="86" t="s">
        <v>146</v>
      </c>
      <c r="E1968" s="86" t="s">
        <v>5237</v>
      </c>
      <c r="F1968" s="86" t="s">
        <v>27</v>
      </c>
      <c r="G1968" s="86" t="s">
        <v>18</v>
      </c>
      <c r="H1968" s="239">
        <f t="shared" si="28"/>
        <v>100</v>
      </c>
      <c r="I1968" s="86" t="s">
        <v>6205</v>
      </c>
    </row>
    <row r="1969" spans="1:9" x14ac:dyDescent="0.3">
      <c r="A1969" s="87" t="s">
        <v>3463</v>
      </c>
      <c r="B1969" s="87" t="s">
        <v>3461</v>
      </c>
      <c r="C1969" s="87" t="s">
        <v>3464</v>
      </c>
      <c r="D1969" s="86" t="s">
        <v>146</v>
      </c>
      <c r="E1969" s="86" t="s">
        <v>5237</v>
      </c>
      <c r="F1969" s="86" t="s">
        <v>27</v>
      </c>
      <c r="G1969" s="86" t="s">
        <v>18</v>
      </c>
      <c r="H1969" s="239">
        <f t="shared" si="28"/>
        <v>100</v>
      </c>
      <c r="I1969" s="86" t="s">
        <v>6205</v>
      </c>
    </row>
    <row r="1970" spans="1:9" x14ac:dyDescent="0.3">
      <c r="A1970" s="87" t="s">
        <v>5238</v>
      </c>
      <c r="B1970" s="87" t="s">
        <v>3461</v>
      </c>
      <c r="C1970" s="87" t="s">
        <v>5239</v>
      </c>
      <c r="D1970" s="86" t="s">
        <v>146</v>
      </c>
      <c r="E1970" s="86" t="s">
        <v>5237</v>
      </c>
      <c r="F1970" s="86" t="s">
        <v>29</v>
      </c>
      <c r="G1970" s="86" t="s">
        <v>84</v>
      </c>
      <c r="H1970" s="239">
        <f t="shared" si="28"/>
        <v>0</v>
      </c>
      <c r="I1970" s="86" t="s">
        <v>6205</v>
      </c>
    </row>
    <row r="1971" spans="1:9" x14ac:dyDescent="0.3">
      <c r="A1971" s="87" t="s">
        <v>5240</v>
      </c>
      <c r="B1971" s="87" t="s">
        <v>5241</v>
      </c>
      <c r="C1971" s="87" t="s">
        <v>1404</v>
      </c>
      <c r="D1971" s="86" t="s">
        <v>146</v>
      </c>
      <c r="E1971" s="86" t="s">
        <v>5242</v>
      </c>
      <c r="F1971" s="86" t="s">
        <v>29</v>
      </c>
      <c r="G1971" s="86" t="s">
        <v>18</v>
      </c>
      <c r="H1971" s="239">
        <f t="shared" si="28"/>
        <v>0</v>
      </c>
      <c r="I1971" s="86" t="s">
        <v>6205</v>
      </c>
    </row>
    <row r="1972" spans="1:9" x14ac:dyDescent="0.3">
      <c r="A1972" s="87" t="s">
        <v>5243</v>
      </c>
      <c r="B1972" s="87" t="s">
        <v>5241</v>
      </c>
      <c r="C1972" s="87" t="s">
        <v>2103</v>
      </c>
      <c r="D1972" s="86" t="s">
        <v>146</v>
      </c>
      <c r="E1972" s="86" t="s">
        <v>5242</v>
      </c>
      <c r="F1972" s="86" t="s">
        <v>29</v>
      </c>
      <c r="G1972" s="86" t="s">
        <v>84</v>
      </c>
      <c r="H1972" s="239">
        <f t="shared" si="28"/>
        <v>0</v>
      </c>
      <c r="I1972" s="86" t="s">
        <v>6205</v>
      </c>
    </row>
    <row r="1973" spans="1:9" x14ac:dyDescent="0.3">
      <c r="A1973" s="87" t="s">
        <v>5244</v>
      </c>
      <c r="B1973" s="87" t="s">
        <v>5241</v>
      </c>
      <c r="C1973" s="87" t="s">
        <v>2107</v>
      </c>
      <c r="D1973" s="86" t="s">
        <v>146</v>
      </c>
      <c r="E1973" s="86" t="s">
        <v>5242</v>
      </c>
      <c r="F1973" s="86" t="s">
        <v>29</v>
      </c>
      <c r="G1973" s="86" t="s">
        <v>84</v>
      </c>
      <c r="H1973" s="239">
        <f t="shared" si="28"/>
        <v>0</v>
      </c>
      <c r="I1973" s="86" t="s">
        <v>6205</v>
      </c>
    </row>
    <row r="1974" spans="1:9" x14ac:dyDescent="0.3">
      <c r="A1974" s="87" t="s">
        <v>5245</v>
      </c>
      <c r="B1974" s="87" t="s">
        <v>5241</v>
      </c>
      <c r="C1974" s="87" t="s">
        <v>2116</v>
      </c>
      <c r="D1974" s="86" t="s">
        <v>146</v>
      </c>
      <c r="E1974" s="86" t="s">
        <v>5242</v>
      </c>
      <c r="F1974" s="86" t="s">
        <v>29</v>
      </c>
      <c r="G1974" s="86" t="s">
        <v>84</v>
      </c>
      <c r="H1974" s="239">
        <f t="shared" si="28"/>
        <v>0</v>
      </c>
      <c r="I1974" s="86" t="s">
        <v>6205</v>
      </c>
    </row>
    <row r="1975" spans="1:9" x14ac:dyDescent="0.3">
      <c r="A1975" s="87" t="s">
        <v>5246</v>
      </c>
      <c r="B1975" s="87" t="s">
        <v>5241</v>
      </c>
      <c r="C1975" s="87" t="s">
        <v>3767</v>
      </c>
      <c r="D1975" s="86" t="s">
        <v>146</v>
      </c>
      <c r="E1975" s="86" t="s">
        <v>5242</v>
      </c>
      <c r="F1975" s="86" t="s">
        <v>29</v>
      </c>
      <c r="G1975" s="86" t="s">
        <v>84</v>
      </c>
      <c r="H1975" s="239">
        <f t="shared" si="28"/>
        <v>0</v>
      </c>
      <c r="I1975" s="86" t="s">
        <v>6205</v>
      </c>
    </row>
    <row r="1976" spans="1:9" x14ac:dyDescent="0.3">
      <c r="A1976" s="87" t="s">
        <v>3465</v>
      </c>
      <c r="B1976" s="87" t="s">
        <v>3466</v>
      </c>
      <c r="C1976" s="87" t="s">
        <v>1778</v>
      </c>
      <c r="D1976" s="86" t="s">
        <v>941</v>
      </c>
      <c r="E1976" s="86" t="s">
        <v>941</v>
      </c>
      <c r="F1976" s="86" t="s">
        <v>27</v>
      </c>
      <c r="G1976" s="86" t="s">
        <v>85</v>
      </c>
      <c r="H1976" s="239">
        <f t="shared" si="28"/>
        <v>100</v>
      </c>
      <c r="I1976" s="86" t="s">
        <v>6205</v>
      </c>
    </row>
    <row r="1977" spans="1:9" x14ac:dyDescent="0.3">
      <c r="A1977" s="87" t="s">
        <v>3467</v>
      </c>
      <c r="B1977" s="87" t="s">
        <v>3466</v>
      </c>
      <c r="C1977" s="87" t="s">
        <v>1760</v>
      </c>
      <c r="D1977" s="86" t="s">
        <v>941</v>
      </c>
      <c r="E1977" s="86" t="s">
        <v>941</v>
      </c>
      <c r="F1977" s="86" t="s">
        <v>27</v>
      </c>
      <c r="G1977" s="86" t="s">
        <v>22</v>
      </c>
      <c r="H1977" s="239">
        <f t="shared" si="28"/>
        <v>100</v>
      </c>
      <c r="I1977" s="86" t="s">
        <v>6205</v>
      </c>
    </row>
    <row r="1978" spans="1:9" x14ac:dyDescent="0.3">
      <c r="A1978" s="87" t="s">
        <v>3468</v>
      </c>
      <c r="B1978" s="87" t="s">
        <v>3466</v>
      </c>
      <c r="C1978" s="87" t="s">
        <v>1762</v>
      </c>
      <c r="D1978" s="86" t="s">
        <v>941</v>
      </c>
      <c r="E1978" s="86" t="s">
        <v>941</v>
      </c>
      <c r="F1978" s="86" t="s">
        <v>27</v>
      </c>
      <c r="G1978" s="86" t="s">
        <v>85</v>
      </c>
      <c r="H1978" s="239">
        <f t="shared" si="28"/>
        <v>100</v>
      </c>
      <c r="I1978" s="86" t="s">
        <v>6205</v>
      </c>
    </row>
    <row r="1979" spans="1:9" x14ac:dyDescent="0.3">
      <c r="A1979" s="87" t="s">
        <v>3469</v>
      </c>
      <c r="B1979" s="87" t="s">
        <v>3466</v>
      </c>
      <c r="C1979" s="87" t="s">
        <v>3470</v>
      </c>
      <c r="D1979" s="86" t="s">
        <v>941</v>
      </c>
      <c r="E1979" s="86" t="s">
        <v>941</v>
      </c>
      <c r="F1979" s="86" t="s">
        <v>27</v>
      </c>
      <c r="G1979" s="86" t="s">
        <v>85</v>
      </c>
      <c r="H1979" s="239">
        <f t="shared" si="28"/>
        <v>100</v>
      </c>
      <c r="I1979" s="86" t="s">
        <v>6205</v>
      </c>
    </row>
    <row r="1980" spans="1:9" x14ac:dyDescent="0.3">
      <c r="A1980" s="87" t="s">
        <v>3471</v>
      </c>
      <c r="B1980" s="87" t="s">
        <v>3472</v>
      </c>
      <c r="C1980" s="87" t="s">
        <v>3473</v>
      </c>
      <c r="D1980" s="86" t="s">
        <v>941</v>
      </c>
      <c r="E1980" s="86" t="s">
        <v>5247</v>
      </c>
      <c r="F1980" s="86" t="s">
        <v>27</v>
      </c>
      <c r="G1980" s="86" t="s">
        <v>85</v>
      </c>
      <c r="H1980" s="239">
        <f t="shared" si="28"/>
        <v>100</v>
      </c>
      <c r="I1980" s="86" t="s">
        <v>6205</v>
      </c>
    </row>
    <row r="1981" spans="1:9" x14ac:dyDescent="0.3">
      <c r="A1981" s="87" t="s">
        <v>3474</v>
      </c>
      <c r="B1981" s="87" t="s">
        <v>3475</v>
      </c>
      <c r="C1981" s="87" t="s">
        <v>1764</v>
      </c>
      <c r="D1981" s="86" t="s">
        <v>941</v>
      </c>
      <c r="E1981" s="86" t="s">
        <v>5248</v>
      </c>
      <c r="F1981" s="86" t="s">
        <v>27</v>
      </c>
      <c r="G1981" s="86" t="s">
        <v>85</v>
      </c>
      <c r="H1981" s="239">
        <f t="shared" si="28"/>
        <v>100</v>
      </c>
      <c r="I1981" s="86" t="s">
        <v>6205</v>
      </c>
    </row>
    <row r="1982" spans="1:9" x14ac:dyDescent="0.3">
      <c r="A1982" s="87" t="s">
        <v>3476</v>
      </c>
      <c r="B1982" s="87" t="s">
        <v>3475</v>
      </c>
      <c r="C1982" s="87" t="s">
        <v>1775</v>
      </c>
      <c r="D1982" s="86" t="s">
        <v>941</v>
      </c>
      <c r="E1982" s="86" t="s">
        <v>5248</v>
      </c>
      <c r="F1982" s="86" t="s">
        <v>27</v>
      </c>
      <c r="G1982" s="86" t="s">
        <v>85</v>
      </c>
      <c r="H1982" s="239">
        <f t="shared" si="28"/>
        <v>100</v>
      </c>
      <c r="I1982" s="86" t="s">
        <v>6205</v>
      </c>
    </row>
    <row r="1983" spans="1:9" x14ac:dyDescent="0.3">
      <c r="A1983" s="87" t="s">
        <v>3477</v>
      </c>
      <c r="B1983" s="87" t="s">
        <v>3475</v>
      </c>
      <c r="C1983" s="87" t="s">
        <v>1780</v>
      </c>
      <c r="D1983" s="86" t="s">
        <v>941</v>
      </c>
      <c r="E1983" s="86" t="s">
        <v>5248</v>
      </c>
      <c r="F1983" s="86" t="s">
        <v>27</v>
      </c>
      <c r="G1983" s="86" t="s">
        <v>22</v>
      </c>
      <c r="H1983" s="239">
        <f t="shared" si="28"/>
        <v>100</v>
      </c>
      <c r="I1983" s="86" t="s">
        <v>6205</v>
      </c>
    </row>
    <row r="1984" spans="1:9" x14ac:dyDescent="0.3">
      <c r="A1984" s="87" t="s">
        <v>3478</v>
      </c>
      <c r="B1984" s="87" t="s">
        <v>3475</v>
      </c>
      <c r="C1984" s="87" t="s">
        <v>1766</v>
      </c>
      <c r="D1984" s="86" t="s">
        <v>941</v>
      </c>
      <c r="E1984" s="86" t="s">
        <v>5248</v>
      </c>
      <c r="F1984" s="86" t="s">
        <v>27</v>
      </c>
      <c r="G1984" s="86" t="s">
        <v>85</v>
      </c>
      <c r="H1984" s="239">
        <f t="shared" ref="H1984:H2047" si="29">IF($A1984="","",IF($F1984=INDEX(Cat_ZAP,1),INDEX(Pts_ZAP,1),IF($G1984="","",_xlfn.XLOOKUP($G1984,Cat_Marg,Pts_Marg,""))))</f>
        <v>100</v>
      </c>
      <c r="I1984" s="86" t="s">
        <v>6205</v>
      </c>
    </row>
    <row r="1985" spans="1:9" x14ac:dyDescent="0.3">
      <c r="A1985" s="87" t="s">
        <v>3479</v>
      </c>
      <c r="B1985" s="87" t="s">
        <v>3475</v>
      </c>
      <c r="C1985" s="87" t="s">
        <v>1770</v>
      </c>
      <c r="D1985" s="86" t="s">
        <v>941</v>
      </c>
      <c r="E1985" s="86" t="s">
        <v>5248</v>
      </c>
      <c r="F1985" s="86" t="s">
        <v>27</v>
      </c>
      <c r="G1985" s="86" t="s">
        <v>85</v>
      </c>
      <c r="H1985" s="239">
        <f t="shared" si="29"/>
        <v>100</v>
      </c>
      <c r="I1985" s="86" t="s">
        <v>6205</v>
      </c>
    </row>
    <row r="1986" spans="1:9" x14ac:dyDescent="0.3">
      <c r="A1986" s="87" t="s">
        <v>3480</v>
      </c>
      <c r="B1986" s="87" t="s">
        <v>3475</v>
      </c>
      <c r="C1986" s="87" t="s">
        <v>3481</v>
      </c>
      <c r="D1986" s="86" t="s">
        <v>941</v>
      </c>
      <c r="E1986" s="86" t="s">
        <v>5248</v>
      </c>
      <c r="F1986" s="86" t="s">
        <v>27</v>
      </c>
      <c r="G1986" s="86" t="s">
        <v>85</v>
      </c>
      <c r="H1986" s="239">
        <f t="shared" si="29"/>
        <v>100</v>
      </c>
      <c r="I1986" s="86" t="s">
        <v>6205</v>
      </c>
    </row>
    <row r="1987" spans="1:9" x14ac:dyDescent="0.3">
      <c r="A1987" s="87" t="s">
        <v>3482</v>
      </c>
      <c r="B1987" s="87" t="s">
        <v>3475</v>
      </c>
      <c r="C1987" s="87" t="s">
        <v>3483</v>
      </c>
      <c r="D1987" s="86" t="s">
        <v>941</v>
      </c>
      <c r="E1987" s="86" t="s">
        <v>5248</v>
      </c>
      <c r="F1987" s="86" t="s">
        <v>27</v>
      </c>
      <c r="G1987" s="86" t="s">
        <v>85</v>
      </c>
      <c r="H1987" s="239">
        <f t="shared" si="29"/>
        <v>100</v>
      </c>
      <c r="I1987" s="86" t="s">
        <v>6205</v>
      </c>
    </row>
    <row r="1988" spans="1:9" x14ac:dyDescent="0.3">
      <c r="A1988" s="87" t="s">
        <v>3484</v>
      </c>
      <c r="B1988" s="87" t="s">
        <v>3475</v>
      </c>
      <c r="C1988" s="87" t="s">
        <v>3485</v>
      </c>
      <c r="D1988" s="86" t="s">
        <v>941</v>
      </c>
      <c r="E1988" s="86" t="s">
        <v>5248</v>
      </c>
      <c r="F1988" s="86" t="s">
        <v>27</v>
      </c>
      <c r="G1988" s="86"/>
      <c r="H1988" s="239">
        <f t="shared" si="29"/>
        <v>100</v>
      </c>
      <c r="I1988" s="86" t="s">
        <v>6205</v>
      </c>
    </row>
    <row r="1989" spans="1:9" x14ac:dyDescent="0.3">
      <c r="A1989" s="87" t="s">
        <v>3486</v>
      </c>
      <c r="B1989" s="87" t="s">
        <v>3487</v>
      </c>
      <c r="C1989" s="87" t="s">
        <v>1784</v>
      </c>
      <c r="D1989" s="86" t="s">
        <v>941</v>
      </c>
      <c r="E1989" s="86" t="s">
        <v>5249</v>
      </c>
      <c r="F1989" s="86" t="s">
        <v>27</v>
      </c>
      <c r="G1989" s="86" t="s">
        <v>85</v>
      </c>
      <c r="H1989" s="239">
        <f t="shared" si="29"/>
        <v>100</v>
      </c>
      <c r="I1989" s="86" t="s">
        <v>6205</v>
      </c>
    </row>
    <row r="1990" spans="1:9" x14ac:dyDescent="0.3">
      <c r="A1990" s="87" t="s">
        <v>3488</v>
      </c>
      <c r="B1990" s="87" t="s">
        <v>3487</v>
      </c>
      <c r="C1990" s="87" t="s">
        <v>1786</v>
      </c>
      <c r="D1990" s="86" t="s">
        <v>941</v>
      </c>
      <c r="E1990" s="86" t="s">
        <v>5249</v>
      </c>
      <c r="F1990" s="86" t="s">
        <v>27</v>
      </c>
      <c r="G1990" s="86" t="s">
        <v>85</v>
      </c>
      <c r="H1990" s="239">
        <f t="shared" si="29"/>
        <v>100</v>
      </c>
      <c r="I1990" s="86" t="s">
        <v>6205</v>
      </c>
    </row>
    <row r="1991" spans="1:9" x14ac:dyDescent="0.3">
      <c r="A1991" s="87" t="s">
        <v>3489</v>
      </c>
      <c r="B1991" s="87" t="s">
        <v>3490</v>
      </c>
      <c r="C1991" s="87" t="s">
        <v>1788</v>
      </c>
      <c r="D1991" s="86" t="s">
        <v>941</v>
      </c>
      <c r="E1991" s="86" t="s">
        <v>5250</v>
      </c>
      <c r="F1991" s="86" t="s">
        <v>27</v>
      </c>
      <c r="G1991" s="86" t="s">
        <v>85</v>
      </c>
      <c r="H1991" s="239">
        <f t="shared" si="29"/>
        <v>100</v>
      </c>
      <c r="I1991" s="86" t="s">
        <v>6205</v>
      </c>
    </row>
    <row r="1992" spans="1:9" x14ac:dyDescent="0.3">
      <c r="A1992" s="87" t="s">
        <v>3491</v>
      </c>
      <c r="B1992" s="87" t="s">
        <v>3492</v>
      </c>
      <c r="C1992" s="87" t="s">
        <v>2161</v>
      </c>
      <c r="D1992" s="86" t="s">
        <v>941</v>
      </c>
      <c r="E1992" s="86" t="s">
        <v>5251</v>
      </c>
      <c r="F1992" s="86" t="s">
        <v>27</v>
      </c>
      <c r="G1992" s="86" t="s">
        <v>85</v>
      </c>
      <c r="H1992" s="239">
        <f t="shared" si="29"/>
        <v>100</v>
      </c>
      <c r="I1992" s="86" t="s">
        <v>6205</v>
      </c>
    </row>
    <row r="1993" spans="1:9" x14ac:dyDescent="0.3">
      <c r="A1993" s="87" t="s">
        <v>3493</v>
      </c>
      <c r="B1993" s="87" t="s">
        <v>3492</v>
      </c>
      <c r="C1993" s="87" t="s">
        <v>3494</v>
      </c>
      <c r="D1993" s="86" t="s">
        <v>941</v>
      </c>
      <c r="E1993" s="86" t="s">
        <v>5251</v>
      </c>
      <c r="F1993" s="86" t="s">
        <v>27</v>
      </c>
      <c r="G1993" s="86" t="s">
        <v>85</v>
      </c>
      <c r="H1993" s="239">
        <f t="shared" si="29"/>
        <v>100</v>
      </c>
      <c r="I1993" s="86" t="s">
        <v>6205</v>
      </c>
    </row>
    <row r="1994" spans="1:9" x14ac:dyDescent="0.3">
      <c r="A1994" s="87" t="s">
        <v>3495</v>
      </c>
      <c r="B1994" s="87" t="s">
        <v>3496</v>
      </c>
      <c r="C1994" s="87" t="s">
        <v>1411</v>
      </c>
      <c r="D1994" s="86" t="s">
        <v>943</v>
      </c>
      <c r="E1994" s="86" t="s">
        <v>943</v>
      </c>
      <c r="F1994" s="86" t="s">
        <v>27</v>
      </c>
      <c r="G1994" s="86" t="s">
        <v>20</v>
      </c>
      <c r="H1994" s="239">
        <f t="shared" si="29"/>
        <v>100</v>
      </c>
      <c r="I1994" s="86" t="s">
        <v>6205</v>
      </c>
    </row>
    <row r="1995" spans="1:9" x14ac:dyDescent="0.3">
      <c r="A1995" s="87" t="s">
        <v>5252</v>
      </c>
      <c r="B1995" s="87" t="s">
        <v>3498</v>
      </c>
      <c r="C1995" s="87" t="s">
        <v>1666</v>
      </c>
      <c r="D1995" s="86" t="s">
        <v>945</v>
      </c>
      <c r="E1995" s="86" t="s">
        <v>946</v>
      </c>
      <c r="F1995" s="86" t="s">
        <v>29</v>
      </c>
      <c r="G1995" s="86" t="s">
        <v>20</v>
      </c>
      <c r="H1995" s="239">
        <f t="shared" si="29"/>
        <v>50</v>
      </c>
      <c r="I1995" s="86" t="s">
        <v>6205</v>
      </c>
    </row>
    <row r="1996" spans="1:9" x14ac:dyDescent="0.3">
      <c r="A1996" s="87" t="s">
        <v>3497</v>
      </c>
      <c r="B1996" s="87" t="s">
        <v>3498</v>
      </c>
      <c r="C1996" s="87" t="s">
        <v>1533</v>
      </c>
      <c r="D1996" s="86" t="s">
        <v>945</v>
      </c>
      <c r="E1996" s="86" t="s">
        <v>946</v>
      </c>
      <c r="F1996" s="86" t="s">
        <v>27</v>
      </c>
      <c r="G1996" s="86" t="s">
        <v>22</v>
      </c>
      <c r="H1996" s="239">
        <f t="shared" si="29"/>
        <v>100</v>
      </c>
      <c r="I1996" s="86" t="s">
        <v>6205</v>
      </c>
    </row>
    <row r="1997" spans="1:9" x14ac:dyDescent="0.3">
      <c r="A1997" s="87" t="s">
        <v>5253</v>
      </c>
      <c r="B1997" s="87" t="s">
        <v>3498</v>
      </c>
      <c r="C1997" s="87" t="s">
        <v>2527</v>
      </c>
      <c r="D1997" s="86" t="s">
        <v>945</v>
      </c>
      <c r="E1997" s="86" t="s">
        <v>946</v>
      </c>
      <c r="F1997" s="86" t="s">
        <v>29</v>
      </c>
      <c r="G1997" s="86" t="s">
        <v>20</v>
      </c>
      <c r="H1997" s="239">
        <f t="shared" si="29"/>
        <v>50</v>
      </c>
      <c r="I1997" s="86" t="s">
        <v>6205</v>
      </c>
    </row>
    <row r="1998" spans="1:9" x14ac:dyDescent="0.3">
      <c r="A1998" s="87" t="s">
        <v>5254</v>
      </c>
      <c r="B1998" s="87" t="s">
        <v>3498</v>
      </c>
      <c r="C1998" s="87" t="s">
        <v>1872</v>
      </c>
      <c r="D1998" s="86" t="s">
        <v>945</v>
      </c>
      <c r="E1998" s="86" t="s">
        <v>946</v>
      </c>
      <c r="F1998" s="86" t="s">
        <v>29</v>
      </c>
      <c r="G1998" s="86" t="s">
        <v>20</v>
      </c>
      <c r="H1998" s="239">
        <f t="shared" si="29"/>
        <v>50</v>
      </c>
      <c r="I1998" s="86" t="s">
        <v>6205</v>
      </c>
    </row>
    <row r="1999" spans="1:9" x14ac:dyDescent="0.3">
      <c r="A1999" s="87" t="s">
        <v>3499</v>
      </c>
      <c r="B1999" s="87" t="s">
        <v>3500</v>
      </c>
      <c r="C1999" s="87" t="s">
        <v>1466</v>
      </c>
      <c r="D1999" s="86" t="s">
        <v>945</v>
      </c>
      <c r="E1999" s="86" t="s">
        <v>5255</v>
      </c>
      <c r="F1999" s="86" t="s">
        <v>27</v>
      </c>
      <c r="G1999" s="86" t="s">
        <v>85</v>
      </c>
      <c r="H1999" s="239">
        <f t="shared" si="29"/>
        <v>100</v>
      </c>
      <c r="I1999" s="86" t="s">
        <v>6205</v>
      </c>
    </row>
    <row r="2000" spans="1:9" x14ac:dyDescent="0.3">
      <c r="A2000" s="87" t="s">
        <v>3501</v>
      </c>
      <c r="B2000" s="87" t="s">
        <v>3500</v>
      </c>
      <c r="C2000" s="87" t="s">
        <v>1468</v>
      </c>
      <c r="D2000" s="86" t="s">
        <v>945</v>
      </c>
      <c r="E2000" s="86" t="s">
        <v>5255</v>
      </c>
      <c r="F2000" s="86" t="s">
        <v>27</v>
      </c>
      <c r="G2000" s="86" t="s">
        <v>85</v>
      </c>
      <c r="H2000" s="239">
        <f t="shared" si="29"/>
        <v>100</v>
      </c>
      <c r="I2000" s="86" t="s">
        <v>6205</v>
      </c>
    </row>
    <row r="2001" spans="1:9" x14ac:dyDescent="0.3">
      <c r="A2001" s="87" t="s">
        <v>3502</v>
      </c>
      <c r="B2001" s="87" t="s">
        <v>3500</v>
      </c>
      <c r="C2001" s="87" t="s">
        <v>1535</v>
      </c>
      <c r="D2001" s="86" t="s">
        <v>945</v>
      </c>
      <c r="E2001" s="86" t="s">
        <v>5255</v>
      </c>
      <c r="F2001" s="86" t="s">
        <v>27</v>
      </c>
      <c r="G2001" s="86"/>
      <c r="H2001" s="239">
        <f t="shared" si="29"/>
        <v>100</v>
      </c>
      <c r="I2001" s="86" t="s">
        <v>6205</v>
      </c>
    </row>
    <row r="2002" spans="1:9" x14ac:dyDescent="0.3">
      <c r="A2002" s="87" t="s">
        <v>3503</v>
      </c>
      <c r="B2002" s="87" t="s">
        <v>3504</v>
      </c>
      <c r="C2002" s="87" t="s">
        <v>2388</v>
      </c>
      <c r="D2002" s="86" t="s">
        <v>948</v>
      </c>
      <c r="E2002" s="86" t="s">
        <v>948</v>
      </c>
      <c r="F2002" s="86" t="s">
        <v>27</v>
      </c>
      <c r="G2002" s="86" t="s">
        <v>85</v>
      </c>
      <c r="H2002" s="239">
        <f t="shared" si="29"/>
        <v>100</v>
      </c>
      <c r="I2002" s="86" t="s">
        <v>6205</v>
      </c>
    </row>
    <row r="2003" spans="1:9" x14ac:dyDescent="0.3">
      <c r="A2003" s="87" t="s">
        <v>3505</v>
      </c>
      <c r="B2003" s="87" t="s">
        <v>3504</v>
      </c>
      <c r="C2003" s="87" t="s">
        <v>1538</v>
      </c>
      <c r="D2003" s="86" t="s">
        <v>948</v>
      </c>
      <c r="E2003" s="86" t="s">
        <v>948</v>
      </c>
      <c r="F2003" s="86" t="s">
        <v>27</v>
      </c>
      <c r="G2003" s="86" t="s">
        <v>85</v>
      </c>
      <c r="H2003" s="239">
        <f t="shared" si="29"/>
        <v>100</v>
      </c>
      <c r="I2003" s="86" t="s">
        <v>6205</v>
      </c>
    </row>
    <row r="2004" spans="1:9" x14ac:dyDescent="0.3">
      <c r="A2004" s="87" t="s">
        <v>3506</v>
      </c>
      <c r="B2004" s="87" t="s">
        <v>3504</v>
      </c>
      <c r="C2004" s="87" t="s">
        <v>1842</v>
      </c>
      <c r="D2004" s="86" t="s">
        <v>948</v>
      </c>
      <c r="E2004" s="86" t="s">
        <v>948</v>
      </c>
      <c r="F2004" s="86" t="s">
        <v>27</v>
      </c>
      <c r="G2004" s="86" t="s">
        <v>85</v>
      </c>
      <c r="H2004" s="239">
        <f t="shared" si="29"/>
        <v>100</v>
      </c>
      <c r="I2004" s="86" t="s">
        <v>6205</v>
      </c>
    </row>
    <row r="2005" spans="1:9" x14ac:dyDescent="0.3">
      <c r="A2005" s="87" t="s">
        <v>3507</v>
      </c>
      <c r="B2005" s="87" t="s">
        <v>3504</v>
      </c>
      <c r="C2005" s="87" t="s">
        <v>1898</v>
      </c>
      <c r="D2005" s="86" t="s">
        <v>948</v>
      </c>
      <c r="E2005" s="86" t="s">
        <v>948</v>
      </c>
      <c r="F2005" s="86" t="s">
        <v>27</v>
      </c>
      <c r="G2005" s="86" t="s">
        <v>85</v>
      </c>
      <c r="H2005" s="239">
        <f t="shared" si="29"/>
        <v>100</v>
      </c>
      <c r="I2005" s="86" t="s">
        <v>6205</v>
      </c>
    </row>
    <row r="2006" spans="1:9" x14ac:dyDescent="0.3">
      <c r="A2006" s="87" t="s">
        <v>3508</v>
      </c>
      <c r="B2006" s="87" t="s">
        <v>3504</v>
      </c>
      <c r="C2006" s="87" t="s">
        <v>1540</v>
      </c>
      <c r="D2006" s="86" t="s">
        <v>948</v>
      </c>
      <c r="E2006" s="86" t="s">
        <v>948</v>
      </c>
      <c r="F2006" s="86" t="s">
        <v>27</v>
      </c>
      <c r="G2006" s="86" t="s">
        <v>85</v>
      </c>
      <c r="H2006" s="239">
        <f t="shared" si="29"/>
        <v>100</v>
      </c>
      <c r="I2006" s="86" t="s">
        <v>6205</v>
      </c>
    </row>
    <row r="2007" spans="1:9" x14ac:dyDescent="0.3">
      <c r="A2007" s="87" t="s">
        <v>3509</v>
      </c>
      <c r="B2007" s="87" t="s">
        <v>3504</v>
      </c>
      <c r="C2007" s="87" t="s">
        <v>2147</v>
      </c>
      <c r="D2007" s="86" t="s">
        <v>948</v>
      </c>
      <c r="E2007" s="86" t="s">
        <v>948</v>
      </c>
      <c r="F2007" s="86" t="s">
        <v>27</v>
      </c>
      <c r="G2007" s="86" t="s">
        <v>85</v>
      </c>
      <c r="H2007" s="239">
        <f t="shared" si="29"/>
        <v>100</v>
      </c>
      <c r="I2007" s="86" t="s">
        <v>6205</v>
      </c>
    </row>
    <row r="2008" spans="1:9" x14ac:dyDescent="0.3">
      <c r="A2008" s="87" t="s">
        <v>3510</v>
      </c>
      <c r="B2008" s="87" t="s">
        <v>3504</v>
      </c>
      <c r="C2008" s="87" t="s">
        <v>2149</v>
      </c>
      <c r="D2008" s="86" t="s">
        <v>948</v>
      </c>
      <c r="E2008" s="86" t="s">
        <v>948</v>
      </c>
      <c r="F2008" s="86" t="s">
        <v>27</v>
      </c>
      <c r="G2008" s="86" t="s">
        <v>85</v>
      </c>
      <c r="H2008" s="239">
        <f t="shared" si="29"/>
        <v>100</v>
      </c>
      <c r="I2008" s="86" t="s">
        <v>6205</v>
      </c>
    </row>
    <row r="2009" spans="1:9" x14ac:dyDescent="0.3">
      <c r="A2009" s="87" t="s">
        <v>3511</v>
      </c>
      <c r="B2009" s="87" t="s">
        <v>3504</v>
      </c>
      <c r="C2009" s="87" t="s">
        <v>2142</v>
      </c>
      <c r="D2009" s="86" t="s">
        <v>948</v>
      </c>
      <c r="E2009" s="86" t="s">
        <v>948</v>
      </c>
      <c r="F2009" s="86" t="s">
        <v>27</v>
      </c>
      <c r="G2009" s="86" t="s">
        <v>85</v>
      </c>
      <c r="H2009" s="239">
        <f t="shared" si="29"/>
        <v>100</v>
      </c>
      <c r="I2009" s="86" t="s">
        <v>6205</v>
      </c>
    </row>
    <row r="2010" spans="1:9" x14ac:dyDescent="0.3">
      <c r="A2010" s="87" t="s">
        <v>3512</v>
      </c>
      <c r="B2010" s="87" t="s">
        <v>3504</v>
      </c>
      <c r="C2010" s="87" t="s">
        <v>2151</v>
      </c>
      <c r="D2010" s="86" t="s">
        <v>948</v>
      </c>
      <c r="E2010" s="86" t="s">
        <v>948</v>
      </c>
      <c r="F2010" s="86" t="s">
        <v>27</v>
      </c>
      <c r="G2010" s="86" t="s">
        <v>85</v>
      </c>
      <c r="H2010" s="239">
        <f t="shared" si="29"/>
        <v>100</v>
      </c>
      <c r="I2010" s="86" t="s">
        <v>6205</v>
      </c>
    </row>
    <row r="2011" spans="1:9" x14ac:dyDescent="0.3">
      <c r="A2011" s="87" t="s">
        <v>3513</v>
      </c>
      <c r="B2011" s="87" t="s">
        <v>3504</v>
      </c>
      <c r="C2011" s="87" t="s">
        <v>2187</v>
      </c>
      <c r="D2011" s="86" t="s">
        <v>948</v>
      </c>
      <c r="E2011" s="86" t="s">
        <v>948</v>
      </c>
      <c r="F2011" s="86" t="s">
        <v>27</v>
      </c>
      <c r="G2011" s="86" t="s">
        <v>85</v>
      </c>
      <c r="H2011" s="239">
        <f t="shared" si="29"/>
        <v>100</v>
      </c>
      <c r="I2011" s="86" t="s">
        <v>6205</v>
      </c>
    </row>
    <row r="2012" spans="1:9" x14ac:dyDescent="0.3">
      <c r="A2012" s="87" t="s">
        <v>3514</v>
      </c>
      <c r="B2012" s="87" t="s">
        <v>3504</v>
      </c>
      <c r="C2012" s="87" t="s">
        <v>2189</v>
      </c>
      <c r="D2012" s="86" t="s">
        <v>948</v>
      </c>
      <c r="E2012" s="86" t="s">
        <v>948</v>
      </c>
      <c r="F2012" s="86" t="s">
        <v>27</v>
      </c>
      <c r="G2012" s="86"/>
      <c r="H2012" s="239">
        <f t="shared" si="29"/>
        <v>100</v>
      </c>
      <c r="I2012" s="86" t="s">
        <v>6205</v>
      </c>
    </row>
    <row r="2013" spans="1:9" x14ac:dyDescent="0.3">
      <c r="A2013" s="87" t="s">
        <v>3515</v>
      </c>
      <c r="B2013" s="87" t="s">
        <v>3504</v>
      </c>
      <c r="C2013" s="87" t="s">
        <v>2191</v>
      </c>
      <c r="D2013" s="86" t="s">
        <v>948</v>
      </c>
      <c r="E2013" s="86" t="s">
        <v>948</v>
      </c>
      <c r="F2013" s="86" t="s">
        <v>27</v>
      </c>
      <c r="G2013" s="86" t="s">
        <v>85</v>
      </c>
      <c r="H2013" s="239">
        <f t="shared" si="29"/>
        <v>100</v>
      </c>
      <c r="I2013" s="86" t="s">
        <v>6205</v>
      </c>
    </row>
    <row r="2014" spans="1:9" x14ac:dyDescent="0.3">
      <c r="A2014" s="87" t="s">
        <v>3516</v>
      </c>
      <c r="B2014" s="87" t="s">
        <v>3504</v>
      </c>
      <c r="C2014" s="87" t="s">
        <v>3517</v>
      </c>
      <c r="D2014" s="86" t="s">
        <v>948</v>
      </c>
      <c r="E2014" s="86" t="s">
        <v>948</v>
      </c>
      <c r="F2014" s="86" t="s">
        <v>27</v>
      </c>
      <c r="G2014" s="86"/>
      <c r="H2014" s="239">
        <f t="shared" si="29"/>
        <v>100</v>
      </c>
      <c r="I2014" s="86" t="s">
        <v>6205</v>
      </c>
    </row>
    <row r="2015" spans="1:9" x14ac:dyDescent="0.3">
      <c r="A2015" s="87" t="s">
        <v>3518</v>
      </c>
      <c r="B2015" s="87" t="s">
        <v>3504</v>
      </c>
      <c r="C2015" s="87" t="s">
        <v>3519</v>
      </c>
      <c r="D2015" s="86" t="s">
        <v>948</v>
      </c>
      <c r="E2015" s="86" t="s">
        <v>948</v>
      </c>
      <c r="F2015" s="86" t="s">
        <v>27</v>
      </c>
      <c r="G2015" s="86"/>
      <c r="H2015" s="239">
        <f t="shared" si="29"/>
        <v>100</v>
      </c>
      <c r="I2015" s="86" t="s">
        <v>6205</v>
      </c>
    </row>
    <row r="2016" spans="1:9" x14ac:dyDescent="0.3">
      <c r="A2016" s="87" t="s">
        <v>3520</v>
      </c>
      <c r="B2016" s="87" t="s">
        <v>3504</v>
      </c>
      <c r="C2016" s="87" t="s">
        <v>3521</v>
      </c>
      <c r="D2016" s="86" t="s">
        <v>948</v>
      </c>
      <c r="E2016" s="86" t="s">
        <v>948</v>
      </c>
      <c r="F2016" s="86" t="s">
        <v>27</v>
      </c>
      <c r="G2016" s="86"/>
      <c r="H2016" s="239">
        <f t="shared" si="29"/>
        <v>100</v>
      </c>
      <c r="I2016" s="86" t="s">
        <v>6205</v>
      </c>
    </row>
    <row r="2017" spans="1:9" x14ac:dyDescent="0.3">
      <c r="A2017" s="87" t="s">
        <v>3522</v>
      </c>
      <c r="B2017" s="87" t="s">
        <v>3523</v>
      </c>
      <c r="C2017" s="87" t="s">
        <v>2181</v>
      </c>
      <c r="D2017" s="86" t="s">
        <v>948</v>
      </c>
      <c r="E2017" s="86" t="s">
        <v>5256</v>
      </c>
      <c r="F2017" s="86" t="s">
        <v>27</v>
      </c>
      <c r="G2017" s="86" t="s">
        <v>85</v>
      </c>
      <c r="H2017" s="239">
        <f t="shared" si="29"/>
        <v>100</v>
      </c>
      <c r="I2017" s="86" t="s">
        <v>6205</v>
      </c>
    </row>
    <row r="2018" spans="1:9" x14ac:dyDescent="0.3">
      <c r="A2018" s="87" t="s">
        <v>3524</v>
      </c>
      <c r="B2018" s="87" t="s">
        <v>3523</v>
      </c>
      <c r="C2018" s="87" t="s">
        <v>2183</v>
      </c>
      <c r="D2018" s="86" t="s">
        <v>948</v>
      </c>
      <c r="E2018" s="86" t="s">
        <v>5256</v>
      </c>
      <c r="F2018" s="86" t="s">
        <v>27</v>
      </c>
      <c r="G2018" s="86" t="s">
        <v>85</v>
      </c>
      <c r="H2018" s="239">
        <f t="shared" si="29"/>
        <v>100</v>
      </c>
      <c r="I2018" s="86" t="s">
        <v>6205</v>
      </c>
    </row>
    <row r="2019" spans="1:9" x14ac:dyDescent="0.3">
      <c r="A2019" s="87" t="s">
        <v>3525</v>
      </c>
      <c r="B2019" s="87" t="s">
        <v>3523</v>
      </c>
      <c r="C2019" s="87" t="s">
        <v>2185</v>
      </c>
      <c r="D2019" s="86" t="s">
        <v>948</v>
      </c>
      <c r="E2019" s="86" t="s">
        <v>5256</v>
      </c>
      <c r="F2019" s="86" t="s">
        <v>27</v>
      </c>
      <c r="G2019" s="86" t="s">
        <v>85</v>
      </c>
      <c r="H2019" s="239">
        <f t="shared" si="29"/>
        <v>100</v>
      </c>
      <c r="I2019" s="86" t="s">
        <v>6205</v>
      </c>
    </row>
    <row r="2020" spans="1:9" x14ac:dyDescent="0.3">
      <c r="A2020" s="87" t="s">
        <v>3526</v>
      </c>
      <c r="B2020" s="87" t="s">
        <v>3527</v>
      </c>
      <c r="C2020" s="87" t="s">
        <v>3528</v>
      </c>
      <c r="D2020" s="86" t="s">
        <v>948</v>
      </c>
      <c r="E2020" s="86" t="s">
        <v>5257</v>
      </c>
      <c r="F2020" s="86" t="s">
        <v>27</v>
      </c>
      <c r="G2020" s="86" t="s">
        <v>85</v>
      </c>
      <c r="H2020" s="239">
        <f t="shared" si="29"/>
        <v>100</v>
      </c>
      <c r="I2020" s="86" t="s">
        <v>6205</v>
      </c>
    </row>
    <row r="2021" spans="1:9" x14ac:dyDescent="0.3">
      <c r="A2021" s="87" t="s">
        <v>3529</v>
      </c>
      <c r="B2021" s="87" t="s">
        <v>3530</v>
      </c>
      <c r="C2021" s="87" t="s">
        <v>1237</v>
      </c>
      <c r="D2021" s="86" t="s">
        <v>950</v>
      </c>
      <c r="E2021" s="86" t="s">
        <v>950</v>
      </c>
      <c r="F2021" s="86" t="s">
        <v>27</v>
      </c>
      <c r="G2021" s="86" t="s">
        <v>22</v>
      </c>
      <c r="H2021" s="239">
        <f t="shared" si="29"/>
        <v>100</v>
      </c>
      <c r="I2021" s="86" t="s">
        <v>6205</v>
      </c>
    </row>
    <row r="2022" spans="1:9" x14ac:dyDescent="0.3">
      <c r="A2022" s="87" t="s">
        <v>3531</v>
      </c>
      <c r="B2022" s="87" t="s">
        <v>3530</v>
      </c>
      <c r="C2022" s="87" t="s">
        <v>1555</v>
      </c>
      <c r="D2022" s="86" t="s">
        <v>950</v>
      </c>
      <c r="E2022" s="86" t="s">
        <v>950</v>
      </c>
      <c r="F2022" s="86" t="s">
        <v>27</v>
      </c>
      <c r="G2022" s="86" t="s">
        <v>22</v>
      </c>
      <c r="H2022" s="239">
        <f t="shared" si="29"/>
        <v>100</v>
      </c>
      <c r="I2022" s="86" t="s">
        <v>6205</v>
      </c>
    </row>
    <row r="2023" spans="1:9" x14ac:dyDescent="0.3">
      <c r="A2023" s="87" t="s">
        <v>3532</v>
      </c>
      <c r="B2023" s="87" t="s">
        <v>3530</v>
      </c>
      <c r="C2023" s="87" t="s">
        <v>1549</v>
      </c>
      <c r="D2023" s="86" t="s">
        <v>950</v>
      </c>
      <c r="E2023" s="86" t="s">
        <v>950</v>
      </c>
      <c r="F2023" s="86" t="s">
        <v>27</v>
      </c>
      <c r="G2023" s="86" t="s">
        <v>84</v>
      </c>
      <c r="H2023" s="239">
        <f t="shared" si="29"/>
        <v>100</v>
      </c>
      <c r="I2023" s="86" t="s">
        <v>6205</v>
      </c>
    </row>
    <row r="2024" spans="1:9" x14ac:dyDescent="0.3">
      <c r="A2024" s="87" t="s">
        <v>3533</v>
      </c>
      <c r="B2024" s="87" t="s">
        <v>3530</v>
      </c>
      <c r="C2024" s="87" t="s">
        <v>2478</v>
      </c>
      <c r="D2024" s="86" t="s">
        <v>950</v>
      </c>
      <c r="E2024" s="86" t="s">
        <v>950</v>
      </c>
      <c r="F2024" s="86" t="s">
        <v>27</v>
      </c>
      <c r="G2024" s="86" t="s">
        <v>18</v>
      </c>
      <c r="H2024" s="239">
        <f t="shared" si="29"/>
        <v>100</v>
      </c>
      <c r="I2024" s="86" t="s">
        <v>6205</v>
      </c>
    </row>
    <row r="2025" spans="1:9" x14ac:dyDescent="0.3">
      <c r="A2025" s="87" t="s">
        <v>3534</v>
      </c>
      <c r="B2025" s="87" t="s">
        <v>3530</v>
      </c>
      <c r="C2025" s="87" t="s">
        <v>2486</v>
      </c>
      <c r="D2025" s="86" t="s">
        <v>950</v>
      </c>
      <c r="E2025" s="86" t="s">
        <v>950</v>
      </c>
      <c r="F2025" s="86" t="s">
        <v>27</v>
      </c>
      <c r="G2025" s="86" t="s">
        <v>20</v>
      </c>
      <c r="H2025" s="239">
        <f t="shared" si="29"/>
        <v>100</v>
      </c>
      <c r="I2025" s="86" t="s">
        <v>6205</v>
      </c>
    </row>
    <row r="2026" spans="1:9" x14ac:dyDescent="0.3">
      <c r="A2026" s="87" t="s">
        <v>5258</v>
      </c>
      <c r="B2026" s="87" t="s">
        <v>3530</v>
      </c>
      <c r="C2026" s="87" t="s">
        <v>1181</v>
      </c>
      <c r="D2026" s="86" t="s">
        <v>950</v>
      </c>
      <c r="E2026" s="86" t="s">
        <v>950</v>
      </c>
      <c r="F2026" s="86" t="s">
        <v>29</v>
      </c>
      <c r="G2026" s="86" t="s">
        <v>20</v>
      </c>
      <c r="H2026" s="239">
        <f t="shared" si="29"/>
        <v>50</v>
      </c>
      <c r="I2026" s="86" t="s">
        <v>6205</v>
      </c>
    </row>
    <row r="2027" spans="1:9" x14ac:dyDescent="0.3">
      <c r="A2027" s="87" t="s">
        <v>3535</v>
      </c>
      <c r="B2027" s="87" t="s">
        <v>3530</v>
      </c>
      <c r="C2027" s="87" t="s">
        <v>1183</v>
      </c>
      <c r="D2027" s="86" t="s">
        <v>950</v>
      </c>
      <c r="E2027" s="86" t="s">
        <v>950</v>
      </c>
      <c r="F2027" s="86" t="s">
        <v>27</v>
      </c>
      <c r="G2027" s="86" t="s">
        <v>20</v>
      </c>
      <c r="H2027" s="239">
        <f t="shared" si="29"/>
        <v>100</v>
      </c>
      <c r="I2027" s="86" t="s">
        <v>6205</v>
      </c>
    </row>
    <row r="2028" spans="1:9" x14ac:dyDescent="0.3">
      <c r="A2028" s="87" t="s">
        <v>3536</v>
      </c>
      <c r="B2028" s="87" t="s">
        <v>3530</v>
      </c>
      <c r="C2028" s="87" t="s">
        <v>2409</v>
      </c>
      <c r="D2028" s="86" t="s">
        <v>950</v>
      </c>
      <c r="E2028" s="86" t="s">
        <v>950</v>
      </c>
      <c r="F2028" s="86" t="s">
        <v>27</v>
      </c>
      <c r="G2028" s="86" t="s">
        <v>20</v>
      </c>
      <c r="H2028" s="239">
        <f t="shared" si="29"/>
        <v>100</v>
      </c>
      <c r="I2028" s="86" t="s">
        <v>6205</v>
      </c>
    </row>
    <row r="2029" spans="1:9" x14ac:dyDescent="0.3">
      <c r="A2029" s="87" t="s">
        <v>3537</v>
      </c>
      <c r="B2029" s="87" t="s">
        <v>3530</v>
      </c>
      <c r="C2029" s="87" t="s">
        <v>1216</v>
      </c>
      <c r="D2029" s="86" t="s">
        <v>950</v>
      </c>
      <c r="E2029" s="86" t="s">
        <v>950</v>
      </c>
      <c r="F2029" s="86" t="s">
        <v>27</v>
      </c>
      <c r="G2029" s="86" t="s">
        <v>22</v>
      </c>
      <c r="H2029" s="239">
        <f t="shared" si="29"/>
        <v>100</v>
      </c>
      <c r="I2029" s="86" t="s">
        <v>6205</v>
      </c>
    </row>
    <row r="2030" spans="1:9" x14ac:dyDescent="0.3">
      <c r="A2030" s="87" t="s">
        <v>3538</v>
      </c>
      <c r="B2030" s="87" t="s">
        <v>3530</v>
      </c>
      <c r="C2030" s="87" t="s">
        <v>1218</v>
      </c>
      <c r="D2030" s="86" t="s">
        <v>950</v>
      </c>
      <c r="E2030" s="86" t="s">
        <v>950</v>
      </c>
      <c r="F2030" s="86" t="s">
        <v>27</v>
      </c>
      <c r="G2030" s="86" t="s">
        <v>22</v>
      </c>
      <c r="H2030" s="239">
        <f t="shared" si="29"/>
        <v>100</v>
      </c>
      <c r="I2030" s="86" t="s">
        <v>6205</v>
      </c>
    </row>
    <row r="2031" spans="1:9" x14ac:dyDescent="0.3">
      <c r="A2031" s="87" t="s">
        <v>3539</v>
      </c>
      <c r="B2031" s="87" t="s">
        <v>3530</v>
      </c>
      <c r="C2031" s="87" t="s">
        <v>1240</v>
      </c>
      <c r="D2031" s="86" t="s">
        <v>950</v>
      </c>
      <c r="E2031" s="86" t="s">
        <v>950</v>
      </c>
      <c r="F2031" s="86" t="s">
        <v>27</v>
      </c>
      <c r="G2031" s="86" t="s">
        <v>22</v>
      </c>
      <c r="H2031" s="239">
        <f t="shared" si="29"/>
        <v>100</v>
      </c>
      <c r="I2031" s="86" t="s">
        <v>6205</v>
      </c>
    </row>
    <row r="2032" spans="1:9" x14ac:dyDescent="0.3">
      <c r="A2032" s="87" t="s">
        <v>3540</v>
      </c>
      <c r="B2032" s="87" t="s">
        <v>3530</v>
      </c>
      <c r="C2032" s="87" t="s">
        <v>2417</v>
      </c>
      <c r="D2032" s="86" t="s">
        <v>950</v>
      </c>
      <c r="E2032" s="86" t="s">
        <v>950</v>
      </c>
      <c r="F2032" s="86" t="s">
        <v>27</v>
      </c>
      <c r="G2032" s="86" t="s">
        <v>84</v>
      </c>
      <c r="H2032" s="239">
        <f t="shared" si="29"/>
        <v>100</v>
      </c>
      <c r="I2032" s="86" t="s">
        <v>6205</v>
      </c>
    </row>
    <row r="2033" spans="1:9" x14ac:dyDescent="0.3">
      <c r="A2033" s="87" t="s">
        <v>5259</v>
      </c>
      <c r="B2033" s="87" t="s">
        <v>3530</v>
      </c>
      <c r="C2033" s="87" t="s">
        <v>1220</v>
      </c>
      <c r="D2033" s="86" t="s">
        <v>950</v>
      </c>
      <c r="E2033" s="86" t="s">
        <v>950</v>
      </c>
      <c r="F2033" s="86" t="s">
        <v>29</v>
      </c>
      <c r="G2033" s="86" t="s">
        <v>20</v>
      </c>
      <c r="H2033" s="239">
        <f t="shared" si="29"/>
        <v>50</v>
      </c>
      <c r="I2033" s="86" t="s">
        <v>6205</v>
      </c>
    </row>
    <row r="2034" spans="1:9" x14ac:dyDescent="0.3">
      <c r="A2034" s="87" t="s">
        <v>5260</v>
      </c>
      <c r="B2034" s="87" t="s">
        <v>3530</v>
      </c>
      <c r="C2034" s="87" t="s">
        <v>2434</v>
      </c>
      <c r="D2034" s="86" t="s">
        <v>950</v>
      </c>
      <c r="E2034" s="86" t="s">
        <v>950</v>
      </c>
      <c r="F2034" s="86" t="s">
        <v>29</v>
      </c>
      <c r="G2034" s="86" t="s">
        <v>20</v>
      </c>
      <c r="H2034" s="239">
        <f t="shared" si="29"/>
        <v>50</v>
      </c>
      <c r="I2034" s="86" t="s">
        <v>6205</v>
      </c>
    </row>
    <row r="2035" spans="1:9" x14ac:dyDescent="0.3">
      <c r="A2035" s="87" t="s">
        <v>5261</v>
      </c>
      <c r="B2035" s="87" t="s">
        <v>3530</v>
      </c>
      <c r="C2035" s="87" t="s">
        <v>4732</v>
      </c>
      <c r="D2035" s="86" t="s">
        <v>950</v>
      </c>
      <c r="E2035" s="86" t="s">
        <v>950</v>
      </c>
      <c r="F2035" s="86" t="s">
        <v>29</v>
      </c>
      <c r="G2035" s="86" t="s">
        <v>84</v>
      </c>
      <c r="H2035" s="239">
        <f t="shared" si="29"/>
        <v>0</v>
      </c>
      <c r="I2035" s="86" t="s">
        <v>6205</v>
      </c>
    </row>
    <row r="2036" spans="1:9" x14ac:dyDescent="0.3">
      <c r="A2036" s="87" t="s">
        <v>5262</v>
      </c>
      <c r="B2036" s="87" t="s">
        <v>3530</v>
      </c>
      <c r="C2036" s="87" t="s">
        <v>4735</v>
      </c>
      <c r="D2036" s="86" t="s">
        <v>950</v>
      </c>
      <c r="E2036" s="86" t="s">
        <v>950</v>
      </c>
      <c r="F2036" s="86" t="s">
        <v>29</v>
      </c>
      <c r="G2036" s="86" t="s">
        <v>84</v>
      </c>
      <c r="H2036" s="239">
        <f t="shared" si="29"/>
        <v>0</v>
      </c>
      <c r="I2036" s="86" t="s">
        <v>6205</v>
      </c>
    </row>
    <row r="2037" spans="1:9" x14ac:dyDescent="0.3">
      <c r="A2037" s="87" t="s">
        <v>5263</v>
      </c>
      <c r="B2037" s="87" t="s">
        <v>3530</v>
      </c>
      <c r="C2037" s="87" t="s">
        <v>1246</v>
      </c>
      <c r="D2037" s="86" t="s">
        <v>950</v>
      </c>
      <c r="E2037" s="86" t="s">
        <v>950</v>
      </c>
      <c r="F2037" s="86" t="s">
        <v>29</v>
      </c>
      <c r="G2037" s="86" t="s">
        <v>18</v>
      </c>
      <c r="H2037" s="239">
        <f t="shared" si="29"/>
        <v>0</v>
      </c>
      <c r="I2037" s="86" t="s">
        <v>6205</v>
      </c>
    </row>
    <row r="2038" spans="1:9" x14ac:dyDescent="0.3">
      <c r="A2038" s="87" t="s">
        <v>3541</v>
      </c>
      <c r="B2038" s="87" t="s">
        <v>3530</v>
      </c>
      <c r="C2038" s="87" t="s">
        <v>1226</v>
      </c>
      <c r="D2038" s="86" t="s">
        <v>950</v>
      </c>
      <c r="E2038" s="86" t="s">
        <v>950</v>
      </c>
      <c r="F2038" s="86" t="s">
        <v>27</v>
      </c>
      <c r="G2038" s="86" t="s">
        <v>18</v>
      </c>
      <c r="H2038" s="239">
        <f t="shared" si="29"/>
        <v>100</v>
      </c>
      <c r="I2038" s="86" t="s">
        <v>6205</v>
      </c>
    </row>
    <row r="2039" spans="1:9" x14ac:dyDescent="0.3">
      <c r="A2039" s="87" t="s">
        <v>3542</v>
      </c>
      <c r="B2039" s="87" t="s">
        <v>3543</v>
      </c>
      <c r="C2039" s="87" t="s">
        <v>1233</v>
      </c>
      <c r="D2039" s="86" t="s">
        <v>950</v>
      </c>
      <c r="E2039" s="86" t="s">
        <v>5264</v>
      </c>
      <c r="F2039" s="86" t="s">
        <v>27</v>
      </c>
      <c r="G2039" s="86" t="s">
        <v>85</v>
      </c>
      <c r="H2039" s="239">
        <f t="shared" si="29"/>
        <v>100</v>
      </c>
      <c r="I2039" s="86" t="s">
        <v>6205</v>
      </c>
    </row>
    <row r="2040" spans="1:9" x14ac:dyDescent="0.3">
      <c r="A2040" s="87" t="s">
        <v>3544</v>
      </c>
      <c r="B2040" s="87" t="s">
        <v>3543</v>
      </c>
      <c r="C2040" s="87" t="s">
        <v>1679</v>
      </c>
      <c r="D2040" s="86" t="s">
        <v>950</v>
      </c>
      <c r="E2040" s="86" t="s">
        <v>5264</v>
      </c>
      <c r="F2040" s="86" t="s">
        <v>27</v>
      </c>
      <c r="G2040" s="86" t="s">
        <v>85</v>
      </c>
      <c r="H2040" s="239">
        <f t="shared" si="29"/>
        <v>100</v>
      </c>
      <c r="I2040" s="86" t="s">
        <v>6205</v>
      </c>
    </row>
    <row r="2041" spans="1:9" x14ac:dyDescent="0.3">
      <c r="A2041" s="87" t="s">
        <v>3545</v>
      </c>
      <c r="B2041" s="87" t="s">
        <v>3546</v>
      </c>
      <c r="C2041" s="87" t="s">
        <v>1231</v>
      </c>
      <c r="D2041" s="86" t="s">
        <v>950</v>
      </c>
      <c r="E2041" s="86" t="s">
        <v>5265</v>
      </c>
      <c r="F2041" s="86" t="s">
        <v>27</v>
      </c>
      <c r="G2041" s="86" t="s">
        <v>22</v>
      </c>
      <c r="H2041" s="239">
        <f t="shared" si="29"/>
        <v>100</v>
      </c>
      <c r="I2041" s="86" t="s">
        <v>6205</v>
      </c>
    </row>
    <row r="2042" spans="1:9" x14ac:dyDescent="0.3">
      <c r="A2042" s="87" t="s">
        <v>3547</v>
      </c>
      <c r="B2042" s="87" t="s">
        <v>3546</v>
      </c>
      <c r="C2042" s="87" t="s">
        <v>1196</v>
      </c>
      <c r="D2042" s="86" t="s">
        <v>950</v>
      </c>
      <c r="E2042" s="86" t="s">
        <v>5265</v>
      </c>
      <c r="F2042" s="86" t="s">
        <v>27</v>
      </c>
      <c r="G2042" s="86" t="s">
        <v>22</v>
      </c>
      <c r="H2042" s="239">
        <f t="shared" si="29"/>
        <v>100</v>
      </c>
      <c r="I2042" s="86" t="s">
        <v>6205</v>
      </c>
    </row>
    <row r="2043" spans="1:9" x14ac:dyDescent="0.3">
      <c r="A2043" s="87" t="s">
        <v>5266</v>
      </c>
      <c r="B2043" s="87" t="s">
        <v>3546</v>
      </c>
      <c r="C2043" s="87" t="s">
        <v>1222</v>
      </c>
      <c r="D2043" s="86" t="s">
        <v>950</v>
      </c>
      <c r="E2043" s="86" t="s">
        <v>5265</v>
      </c>
      <c r="F2043" s="86" t="s">
        <v>29</v>
      </c>
      <c r="G2043" s="86" t="s">
        <v>84</v>
      </c>
      <c r="H2043" s="239">
        <f t="shared" si="29"/>
        <v>0</v>
      </c>
      <c r="I2043" s="86" t="s">
        <v>6205</v>
      </c>
    </row>
    <row r="2044" spans="1:9" x14ac:dyDescent="0.3">
      <c r="A2044" s="87" t="s">
        <v>3548</v>
      </c>
      <c r="B2044" s="87" t="s">
        <v>3546</v>
      </c>
      <c r="C2044" s="87" t="s">
        <v>1185</v>
      </c>
      <c r="D2044" s="86" t="s">
        <v>950</v>
      </c>
      <c r="E2044" s="86" t="s">
        <v>5265</v>
      </c>
      <c r="F2044" s="86" t="s">
        <v>27</v>
      </c>
      <c r="G2044" s="86" t="s">
        <v>20</v>
      </c>
      <c r="H2044" s="239">
        <f t="shared" si="29"/>
        <v>100</v>
      </c>
      <c r="I2044" s="86" t="s">
        <v>6205</v>
      </c>
    </row>
    <row r="2045" spans="1:9" x14ac:dyDescent="0.3">
      <c r="A2045" s="87" t="s">
        <v>3549</v>
      </c>
      <c r="B2045" s="87" t="s">
        <v>3546</v>
      </c>
      <c r="C2045" s="87" t="s">
        <v>1187</v>
      </c>
      <c r="D2045" s="86" t="s">
        <v>950</v>
      </c>
      <c r="E2045" s="86" t="s">
        <v>5265</v>
      </c>
      <c r="F2045" s="86" t="s">
        <v>27</v>
      </c>
      <c r="G2045" s="86" t="s">
        <v>84</v>
      </c>
      <c r="H2045" s="239">
        <f t="shared" si="29"/>
        <v>100</v>
      </c>
      <c r="I2045" s="86" t="s">
        <v>6205</v>
      </c>
    </row>
    <row r="2046" spans="1:9" x14ac:dyDescent="0.3">
      <c r="A2046" s="87" t="s">
        <v>3550</v>
      </c>
      <c r="B2046" s="87" t="s">
        <v>3546</v>
      </c>
      <c r="C2046" s="87" t="s">
        <v>1189</v>
      </c>
      <c r="D2046" s="86" t="s">
        <v>950</v>
      </c>
      <c r="E2046" s="86" t="s">
        <v>5265</v>
      </c>
      <c r="F2046" s="86" t="s">
        <v>27</v>
      </c>
      <c r="G2046" s="86" t="s">
        <v>22</v>
      </c>
      <c r="H2046" s="239">
        <f t="shared" si="29"/>
        <v>100</v>
      </c>
      <c r="I2046" s="86" t="s">
        <v>6205</v>
      </c>
    </row>
    <row r="2047" spans="1:9" x14ac:dyDescent="0.3">
      <c r="A2047" s="87" t="s">
        <v>3551</v>
      </c>
      <c r="B2047" s="87" t="s">
        <v>3546</v>
      </c>
      <c r="C2047" s="87" t="s">
        <v>1253</v>
      </c>
      <c r="D2047" s="86" t="s">
        <v>950</v>
      </c>
      <c r="E2047" s="86" t="s">
        <v>5265</v>
      </c>
      <c r="F2047" s="86" t="s">
        <v>27</v>
      </c>
      <c r="G2047" s="86" t="s">
        <v>22</v>
      </c>
      <c r="H2047" s="239">
        <f t="shared" si="29"/>
        <v>100</v>
      </c>
      <c r="I2047" s="86" t="s">
        <v>6205</v>
      </c>
    </row>
    <row r="2048" spans="1:9" x14ac:dyDescent="0.3">
      <c r="A2048" s="87" t="s">
        <v>3552</v>
      </c>
      <c r="B2048" s="87" t="s">
        <v>3546</v>
      </c>
      <c r="C2048" s="87" t="s">
        <v>1205</v>
      </c>
      <c r="D2048" s="86" t="s">
        <v>950</v>
      </c>
      <c r="E2048" s="86" t="s">
        <v>5265</v>
      </c>
      <c r="F2048" s="86" t="s">
        <v>27</v>
      </c>
      <c r="G2048" s="86" t="s">
        <v>22</v>
      </c>
      <c r="H2048" s="239">
        <f t="shared" ref="H2048:H2111" si="30">IF($A2048="","",IF($F2048=INDEX(Cat_ZAP,1),INDEX(Pts_ZAP,1),IF($G2048="","",_xlfn.XLOOKUP($G2048,Cat_Marg,Pts_Marg,""))))</f>
        <v>100</v>
      </c>
      <c r="I2048" s="86" t="s">
        <v>6205</v>
      </c>
    </row>
    <row r="2049" spans="1:9" x14ac:dyDescent="0.3">
      <c r="A2049" s="87" t="s">
        <v>5267</v>
      </c>
      <c r="B2049" s="87" t="s">
        <v>3546</v>
      </c>
      <c r="C2049" s="87" t="s">
        <v>1242</v>
      </c>
      <c r="D2049" s="86" t="s">
        <v>950</v>
      </c>
      <c r="E2049" s="86" t="s">
        <v>5265</v>
      </c>
      <c r="F2049" s="86" t="s">
        <v>29</v>
      </c>
      <c r="G2049" s="86" t="s">
        <v>18</v>
      </c>
      <c r="H2049" s="239">
        <f t="shared" si="30"/>
        <v>0</v>
      </c>
      <c r="I2049" s="86" t="s">
        <v>6205</v>
      </c>
    </row>
    <row r="2050" spans="1:9" x14ac:dyDescent="0.3">
      <c r="A2050" s="87" t="s">
        <v>5268</v>
      </c>
      <c r="B2050" s="87" t="s">
        <v>3546</v>
      </c>
      <c r="C2050" s="87" t="s">
        <v>2440</v>
      </c>
      <c r="D2050" s="86" t="s">
        <v>950</v>
      </c>
      <c r="E2050" s="86" t="s">
        <v>5265</v>
      </c>
      <c r="F2050" s="86" t="s">
        <v>29</v>
      </c>
      <c r="G2050" s="86" t="s">
        <v>18</v>
      </c>
      <c r="H2050" s="239">
        <f t="shared" si="30"/>
        <v>0</v>
      </c>
      <c r="I2050" s="86" t="s">
        <v>6205</v>
      </c>
    </row>
    <row r="2051" spans="1:9" x14ac:dyDescent="0.3">
      <c r="A2051" s="87" t="s">
        <v>3553</v>
      </c>
      <c r="B2051" s="87" t="s">
        <v>3546</v>
      </c>
      <c r="C2051" s="87" t="s">
        <v>1198</v>
      </c>
      <c r="D2051" s="86" t="s">
        <v>950</v>
      </c>
      <c r="E2051" s="86" t="s">
        <v>5265</v>
      </c>
      <c r="F2051" s="86" t="s">
        <v>27</v>
      </c>
      <c r="G2051" s="86" t="s">
        <v>84</v>
      </c>
      <c r="H2051" s="239">
        <f t="shared" si="30"/>
        <v>100</v>
      </c>
      <c r="I2051" s="86" t="s">
        <v>6205</v>
      </c>
    </row>
    <row r="2052" spans="1:9" x14ac:dyDescent="0.3">
      <c r="A2052" s="87" t="s">
        <v>5269</v>
      </c>
      <c r="B2052" s="87" t="s">
        <v>3546</v>
      </c>
      <c r="C2052" s="87" t="s">
        <v>1200</v>
      </c>
      <c r="D2052" s="86" t="s">
        <v>950</v>
      </c>
      <c r="E2052" s="86" t="s">
        <v>5265</v>
      </c>
      <c r="F2052" s="86" t="s">
        <v>29</v>
      </c>
      <c r="G2052" s="86" t="s">
        <v>84</v>
      </c>
      <c r="H2052" s="239">
        <f t="shared" si="30"/>
        <v>0</v>
      </c>
      <c r="I2052" s="86" t="s">
        <v>6205</v>
      </c>
    </row>
    <row r="2053" spans="1:9" x14ac:dyDescent="0.3">
      <c r="A2053" s="87" t="s">
        <v>3554</v>
      </c>
      <c r="B2053" s="87" t="s">
        <v>3546</v>
      </c>
      <c r="C2053" s="87" t="s">
        <v>1207</v>
      </c>
      <c r="D2053" s="86" t="s">
        <v>950</v>
      </c>
      <c r="E2053" s="86" t="s">
        <v>5265</v>
      </c>
      <c r="F2053" s="86" t="s">
        <v>27</v>
      </c>
      <c r="G2053" s="86" t="s">
        <v>18</v>
      </c>
      <c r="H2053" s="239">
        <f t="shared" si="30"/>
        <v>100</v>
      </c>
      <c r="I2053" s="86" t="s">
        <v>6205</v>
      </c>
    </row>
    <row r="2054" spans="1:9" x14ac:dyDescent="0.3">
      <c r="A2054" s="87" t="s">
        <v>5270</v>
      </c>
      <c r="B2054" s="87" t="s">
        <v>3546</v>
      </c>
      <c r="C2054" s="87" t="s">
        <v>1209</v>
      </c>
      <c r="D2054" s="86" t="s">
        <v>950</v>
      </c>
      <c r="E2054" s="86" t="s">
        <v>5265</v>
      </c>
      <c r="F2054" s="86" t="s">
        <v>29</v>
      </c>
      <c r="G2054" s="86" t="s">
        <v>84</v>
      </c>
      <c r="H2054" s="239">
        <f t="shared" si="30"/>
        <v>0</v>
      </c>
      <c r="I2054" s="86" t="s">
        <v>6205</v>
      </c>
    </row>
    <row r="2055" spans="1:9" x14ac:dyDescent="0.3">
      <c r="A2055" s="87" t="s">
        <v>5271</v>
      </c>
      <c r="B2055" s="87" t="s">
        <v>3546</v>
      </c>
      <c r="C2055" s="87" t="s">
        <v>1244</v>
      </c>
      <c r="D2055" s="86" t="s">
        <v>950</v>
      </c>
      <c r="E2055" s="86" t="s">
        <v>5265</v>
      </c>
      <c r="F2055" s="86" t="s">
        <v>29</v>
      </c>
      <c r="G2055" s="86" t="s">
        <v>18</v>
      </c>
      <c r="H2055" s="239">
        <f t="shared" si="30"/>
        <v>0</v>
      </c>
      <c r="I2055" s="86" t="s">
        <v>6205</v>
      </c>
    </row>
    <row r="2056" spans="1:9" x14ac:dyDescent="0.3">
      <c r="A2056" s="87" t="s">
        <v>3555</v>
      </c>
      <c r="B2056" s="87" t="s">
        <v>3546</v>
      </c>
      <c r="C2056" s="87" t="s">
        <v>1191</v>
      </c>
      <c r="D2056" s="86" t="s">
        <v>950</v>
      </c>
      <c r="E2056" s="86" t="s">
        <v>5265</v>
      </c>
      <c r="F2056" s="86" t="s">
        <v>27</v>
      </c>
      <c r="G2056" s="86" t="s">
        <v>18</v>
      </c>
      <c r="H2056" s="239">
        <f t="shared" si="30"/>
        <v>100</v>
      </c>
      <c r="I2056" s="86" t="s">
        <v>6205</v>
      </c>
    </row>
    <row r="2057" spans="1:9" x14ac:dyDescent="0.3">
      <c r="A2057" s="87" t="s">
        <v>5272</v>
      </c>
      <c r="B2057" s="87" t="s">
        <v>3546</v>
      </c>
      <c r="C2057" s="87" t="s">
        <v>1248</v>
      </c>
      <c r="D2057" s="86" t="s">
        <v>950</v>
      </c>
      <c r="E2057" s="86" t="s">
        <v>5265</v>
      </c>
      <c r="F2057" s="86" t="s">
        <v>29</v>
      </c>
      <c r="G2057" s="86" t="s">
        <v>84</v>
      </c>
      <c r="H2057" s="239">
        <f t="shared" si="30"/>
        <v>0</v>
      </c>
      <c r="I2057" s="86" t="s">
        <v>6205</v>
      </c>
    </row>
    <row r="2058" spans="1:9" x14ac:dyDescent="0.3">
      <c r="A2058" s="87" t="s">
        <v>5273</v>
      </c>
      <c r="B2058" s="87" t="s">
        <v>3546</v>
      </c>
      <c r="C2058" s="87" t="s">
        <v>1211</v>
      </c>
      <c r="D2058" s="86" t="s">
        <v>950</v>
      </c>
      <c r="E2058" s="86" t="s">
        <v>5265</v>
      </c>
      <c r="F2058" s="86" t="s">
        <v>29</v>
      </c>
      <c r="G2058" s="86" t="s">
        <v>84</v>
      </c>
      <c r="H2058" s="239">
        <f t="shared" si="30"/>
        <v>0</v>
      </c>
      <c r="I2058" s="86" t="s">
        <v>6205</v>
      </c>
    </row>
    <row r="2059" spans="1:9" x14ac:dyDescent="0.3">
      <c r="A2059" s="87" t="s">
        <v>5274</v>
      </c>
      <c r="B2059" s="87" t="s">
        <v>3546</v>
      </c>
      <c r="C2059" s="87" t="s">
        <v>1224</v>
      </c>
      <c r="D2059" s="86" t="s">
        <v>950</v>
      </c>
      <c r="E2059" s="86" t="s">
        <v>5265</v>
      </c>
      <c r="F2059" s="86" t="s">
        <v>29</v>
      </c>
      <c r="G2059" s="86" t="s">
        <v>84</v>
      </c>
      <c r="H2059" s="239">
        <f t="shared" si="30"/>
        <v>0</v>
      </c>
      <c r="I2059" s="86" t="s">
        <v>6205</v>
      </c>
    </row>
    <row r="2060" spans="1:9" x14ac:dyDescent="0.3">
      <c r="A2060" s="87" t="s">
        <v>3556</v>
      </c>
      <c r="B2060" s="87" t="s">
        <v>3546</v>
      </c>
      <c r="C2060" s="87" t="s">
        <v>1250</v>
      </c>
      <c r="D2060" s="86" t="s">
        <v>950</v>
      </c>
      <c r="E2060" s="86" t="s">
        <v>5265</v>
      </c>
      <c r="F2060" s="86" t="s">
        <v>27</v>
      </c>
      <c r="G2060" s="86" t="s">
        <v>20</v>
      </c>
      <c r="H2060" s="239">
        <f t="shared" si="30"/>
        <v>100</v>
      </c>
      <c r="I2060" s="86" t="s">
        <v>6205</v>
      </c>
    </row>
    <row r="2061" spans="1:9" x14ac:dyDescent="0.3">
      <c r="A2061" s="87" t="s">
        <v>5275</v>
      </c>
      <c r="B2061" s="87" t="s">
        <v>3546</v>
      </c>
      <c r="C2061" s="87" t="s">
        <v>1255</v>
      </c>
      <c r="D2061" s="86" t="s">
        <v>950</v>
      </c>
      <c r="E2061" s="86" t="s">
        <v>5265</v>
      </c>
      <c r="F2061" s="86" t="s">
        <v>29</v>
      </c>
      <c r="G2061" s="86" t="s">
        <v>84</v>
      </c>
      <c r="H2061" s="239">
        <f t="shared" si="30"/>
        <v>0</v>
      </c>
      <c r="I2061" s="86" t="s">
        <v>6205</v>
      </c>
    </row>
    <row r="2062" spans="1:9" x14ac:dyDescent="0.3">
      <c r="A2062" s="87" t="s">
        <v>3557</v>
      </c>
      <c r="B2062" s="87" t="s">
        <v>3546</v>
      </c>
      <c r="C2062" s="87" t="s">
        <v>1257</v>
      </c>
      <c r="D2062" s="86" t="s">
        <v>950</v>
      </c>
      <c r="E2062" s="86" t="s">
        <v>5265</v>
      </c>
      <c r="F2062" s="86" t="s">
        <v>27</v>
      </c>
      <c r="G2062" s="86" t="s">
        <v>84</v>
      </c>
      <c r="H2062" s="239">
        <f t="shared" si="30"/>
        <v>100</v>
      </c>
      <c r="I2062" s="86" t="s">
        <v>6205</v>
      </c>
    </row>
    <row r="2063" spans="1:9" x14ac:dyDescent="0.3">
      <c r="A2063" s="87" t="s">
        <v>5276</v>
      </c>
      <c r="B2063" s="87" t="s">
        <v>3546</v>
      </c>
      <c r="C2063" s="87" t="s">
        <v>1259</v>
      </c>
      <c r="D2063" s="86" t="s">
        <v>950</v>
      </c>
      <c r="E2063" s="86" t="s">
        <v>5265</v>
      </c>
      <c r="F2063" s="86" t="s">
        <v>29</v>
      </c>
      <c r="G2063" s="86" t="s">
        <v>84</v>
      </c>
      <c r="H2063" s="239">
        <f t="shared" si="30"/>
        <v>0</v>
      </c>
      <c r="I2063" s="86" t="s">
        <v>6205</v>
      </c>
    </row>
    <row r="2064" spans="1:9" x14ac:dyDescent="0.3">
      <c r="A2064" s="87" t="s">
        <v>5277</v>
      </c>
      <c r="B2064" s="87" t="s">
        <v>3546</v>
      </c>
      <c r="C2064" s="87" t="s">
        <v>1213</v>
      </c>
      <c r="D2064" s="86" t="s">
        <v>950</v>
      </c>
      <c r="E2064" s="86" t="s">
        <v>5265</v>
      </c>
      <c r="F2064" s="86" t="s">
        <v>29</v>
      </c>
      <c r="G2064" s="86" t="s">
        <v>84</v>
      </c>
      <c r="H2064" s="239">
        <f t="shared" si="30"/>
        <v>0</v>
      </c>
      <c r="I2064" s="86" t="s">
        <v>6205</v>
      </c>
    </row>
    <row r="2065" spans="1:9" x14ac:dyDescent="0.3">
      <c r="A2065" s="87" t="s">
        <v>5278</v>
      </c>
      <c r="B2065" s="87" t="s">
        <v>3546</v>
      </c>
      <c r="C2065" s="87" t="s">
        <v>2454</v>
      </c>
      <c r="D2065" s="86" t="s">
        <v>950</v>
      </c>
      <c r="E2065" s="86" t="s">
        <v>5265</v>
      </c>
      <c r="F2065" s="86" t="s">
        <v>29</v>
      </c>
      <c r="G2065" s="86" t="s">
        <v>84</v>
      </c>
      <c r="H2065" s="239">
        <f t="shared" si="30"/>
        <v>0</v>
      </c>
      <c r="I2065" s="86" t="s">
        <v>6205</v>
      </c>
    </row>
    <row r="2066" spans="1:9" x14ac:dyDescent="0.3">
      <c r="A2066" s="87" t="s">
        <v>3558</v>
      </c>
      <c r="B2066" s="87" t="s">
        <v>3546</v>
      </c>
      <c r="C2066" s="87" t="s">
        <v>2428</v>
      </c>
      <c r="D2066" s="86" t="s">
        <v>950</v>
      </c>
      <c r="E2066" s="86" t="s">
        <v>5265</v>
      </c>
      <c r="F2066" s="86" t="s">
        <v>27</v>
      </c>
      <c r="G2066" s="86" t="s">
        <v>18</v>
      </c>
      <c r="H2066" s="239">
        <f t="shared" si="30"/>
        <v>100</v>
      </c>
      <c r="I2066" s="86" t="s">
        <v>6205</v>
      </c>
    </row>
    <row r="2067" spans="1:9" x14ac:dyDescent="0.3">
      <c r="A2067" s="87" t="s">
        <v>3559</v>
      </c>
      <c r="B2067" s="87" t="s">
        <v>3546</v>
      </c>
      <c r="C2067" s="87" t="s">
        <v>1202</v>
      </c>
      <c r="D2067" s="86" t="s">
        <v>950</v>
      </c>
      <c r="E2067" s="86" t="s">
        <v>5265</v>
      </c>
      <c r="F2067" s="86" t="s">
        <v>27</v>
      </c>
      <c r="G2067" s="86" t="s">
        <v>18</v>
      </c>
      <c r="H2067" s="239">
        <f t="shared" si="30"/>
        <v>100</v>
      </c>
      <c r="I2067" s="86" t="s">
        <v>6205</v>
      </c>
    </row>
    <row r="2068" spans="1:9" x14ac:dyDescent="0.3">
      <c r="A2068" s="87" t="s">
        <v>3560</v>
      </c>
      <c r="B2068" s="87" t="s">
        <v>3546</v>
      </c>
      <c r="C2068" s="87" t="s">
        <v>1267</v>
      </c>
      <c r="D2068" s="86" t="s">
        <v>950</v>
      </c>
      <c r="E2068" s="86" t="s">
        <v>5265</v>
      </c>
      <c r="F2068" s="86" t="s">
        <v>27</v>
      </c>
      <c r="G2068" s="86" t="s">
        <v>84</v>
      </c>
      <c r="H2068" s="239">
        <f t="shared" si="30"/>
        <v>100</v>
      </c>
      <c r="I2068" s="86" t="s">
        <v>6205</v>
      </c>
    </row>
    <row r="2069" spans="1:9" x14ac:dyDescent="0.3">
      <c r="A2069" s="87" t="s">
        <v>3561</v>
      </c>
      <c r="B2069" s="87" t="s">
        <v>3546</v>
      </c>
      <c r="C2069" s="87" t="s">
        <v>1269</v>
      </c>
      <c r="D2069" s="86" t="s">
        <v>950</v>
      </c>
      <c r="E2069" s="86" t="s">
        <v>5265</v>
      </c>
      <c r="F2069" s="86" t="s">
        <v>27</v>
      </c>
      <c r="G2069" s="86" t="s">
        <v>18</v>
      </c>
      <c r="H2069" s="239">
        <f t="shared" si="30"/>
        <v>100</v>
      </c>
      <c r="I2069" s="86" t="s">
        <v>6205</v>
      </c>
    </row>
    <row r="2070" spans="1:9" x14ac:dyDescent="0.3">
      <c r="A2070" s="87" t="s">
        <v>3562</v>
      </c>
      <c r="B2070" s="87" t="s">
        <v>3546</v>
      </c>
      <c r="C2070" s="87" t="s">
        <v>1262</v>
      </c>
      <c r="D2070" s="86" t="s">
        <v>950</v>
      </c>
      <c r="E2070" s="86" t="s">
        <v>5265</v>
      </c>
      <c r="F2070" s="86" t="s">
        <v>27</v>
      </c>
      <c r="G2070" s="86" t="s">
        <v>84</v>
      </c>
      <c r="H2070" s="239">
        <f t="shared" si="30"/>
        <v>100</v>
      </c>
      <c r="I2070" s="86" t="s">
        <v>6205</v>
      </c>
    </row>
    <row r="2071" spans="1:9" x14ac:dyDescent="0.3">
      <c r="A2071" s="87" t="s">
        <v>5279</v>
      </c>
      <c r="B2071" s="87" t="s">
        <v>3546</v>
      </c>
      <c r="C2071" s="87" t="s">
        <v>1264</v>
      </c>
      <c r="D2071" s="86" t="s">
        <v>950</v>
      </c>
      <c r="E2071" s="86" t="s">
        <v>5265</v>
      </c>
      <c r="F2071" s="86" t="s">
        <v>29</v>
      </c>
      <c r="G2071" s="86" t="s">
        <v>18</v>
      </c>
      <c r="H2071" s="239">
        <f t="shared" si="30"/>
        <v>0</v>
      </c>
      <c r="I2071" s="86" t="s">
        <v>6205</v>
      </c>
    </row>
    <row r="2072" spans="1:9" x14ac:dyDescent="0.3">
      <c r="A2072" s="87" t="s">
        <v>3563</v>
      </c>
      <c r="B2072" s="87" t="s">
        <v>3564</v>
      </c>
      <c r="C2072" s="87" t="s">
        <v>1728</v>
      </c>
      <c r="D2072" s="86" t="s">
        <v>952</v>
      </c>
      <c r="E2072" s="86" t="s">
        <v>952</v>
      </c>
      <c r="F2072" s="86" t="s">
        <v>27</v>
      </c>
      <c r="G2072" s="86" t="s">
        <v>85</v>
      </c>
      <c r="H2072" s="239">
        <f t="shared" si="30"/>
        <v>100</v>
      </c>
      <c r="I2072" s="86" t="s">
        <v>6205</v>
      </c>
    </row>
    <row r="2073" spans="1:9" x14ac:dyDescent="0.3">
      <c r="A2073" s="87" t="s">
        <v>3565</v>
      </c>
      <c r="B2073" s="87" t="s">
        <v>3566</v>
      </c>
      <c r="C2073" s="87" t="s">
        <v>1459</v>
      </c>
      <c r="D2073" s="86" t="s">
        <v>954</v>
      </c>
      <c r="E2073" s="86" t="s">
        <v>955</v>
      </c>
      <c r="F2073" s="86" t="s">
        <v>27</v>
      </c>
      <c r="G2073" s="86" t="s">
        <v>22</v>
      </c>
      <c r="H2073" s="239">
        <f t="shared" si="30"/>
        <v>100</v>
      </c>
      <c r="I2073" s="86" t="s">
        <v>6205</v>
      </c>
    </row>
    <row r="2074" spans="1:9" x14ac:dyDescent="0.3">
      <c r="A2074" s="87" t="s">
        <v>3567</v>
      </c>
      <c r="B2074" s="87" t="s">
        <v>3568</v>
      </c>
      <c r="C2074" s="87" t="s">
        <v>1660</v>
      </c>
      <c r="D2074" s="86" t="s">
        <v>957</v>
      </c>
      <c r="E2074" s="86" t="s">
        <v>957</v>
      </c>
      <c r="F2074" s="86" t="s">
        <v>27</v>
      </c>
      <c r="G2074" s="86" t="s">
        <v>22</v>
      </c>
      <c r="H2074" s="239">
        <f t="shared" si="30"/>
        <v>100</v>
      </c>
      <c r="I2074" s="86" t="s">
        <v>6205</v>
      </c>
    </row>
    <row r="2075" spans="1:9" x14ac:dyDescent="0.3">
      <c r="A2075" s="87" t="s">
        <v>3569</v>
      </c>
      <c r="B2075" s="87" t="s">
        <v>3568</v>
      </c>
      <c r="C2075" s="87" t="s">
        <v>1662</v>
      </c>
      <c r="D2075" s="86" t="s">
        <v>957</v>
      </c>
      <c r="E2075" s="86" t="s">
        <v>957</v>
      </c>
      <c r="F2075" s="86" t="s">
        <v>27</v>
      </c>
      <c r="G2075" s="86" t="s">
        <v>22</v>
      </c>
      <c r="H2075" s="239">
        <f t="shared" si="30"/>
        <v>100</v>
      </c>
      <c r="I2075" s="86" t="s">
        <v>6205</v>
      </c>
    </row>
    <row r="2076" spans="1:9" x14ac:dyDescent="0.3">
      <c r="A2076" s="87" t="s">
        <v>3570</v>
      </c>
      <c r="B2076" s="87" t="s">
        <v>3568</v>
      </c>
      <c r="C2076" s="87" t="s">
        <v>1664</v>
      </c>
      <c r="D2076" s="86" t="s">
        <v>957</v>
      </c>
      <c r="E2076" s="86" t="s">
        <v>957</v>
      </c>
      <c r="F2076" s="86" t="s">
        <v>27</v>
      </c>
      <c r="G2076" s="86" t="s">
        <v>22</v>
      </c>
      <c r="H2076" s="239">
        <f t="shared" si="30"/>
        <v>100</v>
      </c>
      <c r="I2076" s="86" t="s">
        <v>6205</v>
      </c>
    </row>
    <row r="2077" spans="1:9" x14ac:dyDescent="0.3">
      <c r="A2077" s="87" t="s">
        <v>3571</v>
      </c>
      <c r="B2077" s="87" t="s">
        <v>3568</v>
      </c>
      <c r="C2077" s="87" t="s">
        <v>1666</v>
      </c>
      <c r="D2077" s="86" t="s">
        <v>957</v>
      </c>
      <c r="E2077" s="86" t="s">
        <v>957</v>
      </c>
      <c r="F2077" s="86" t="s">
        <v>27</v>
      </c>
      <c r="G2077" s="86" t="s">
        <v>85</v>
      </c>
      <c r="H2077" s="239">
        <f t="shared" si="30"/>
        <v>100</v>
      </c>
      <c r="I2077" s="86" t="s">
        <v>6205</v>
      </c>
    </row>
    <row r="2078" spans="1:9" x14ac:dyDescent="0.3">
      <c r="A2078" s="87" t="s">
        <v>3572</v>
      </c>
      <c r="B2078" s="87" t="s">
        <v>3573</v>
      </c>
      <c r="C2078" s="87" t="s">
        <v>1533</v>
      </c>
      <c r="D2078" s="86" t="s">
        <v>957</v>
      </c>
      <c r="E2078" s="86" t="s">
        <v>5280</v>
      </c>
      <c r="F2078" s="86" t="s">
        <v>27</v>
      </c>
      <c r="G2078" s="86" t="s">
        <v>85</v>
      </c>
      <c r="H2078" s="239">
        <f t="shared" si="30"/>
        <v>100</v>
      </c>
      <c r="I2078" s="86" t="s">
        <v>6205</v>
      </c>
    </row>
    <row r="2079" spans="1:9" x14ac:dyDescent="0.3">
      <c r="A2079" s="87" t="s">
        <v>3574</v>
      </c>
      <c r="B2079" s="87" t="s">
        <v>3573</v>
      </c>
      <c r="C2079" s="87" t="s">
        <v>2527</v>
      </c>
      <c r="D2079" s="86" t="s">
        <v>957</v>
      </c>
      <c r="E2079" s="86" t="s">
        <v>5280</v>
      </c>
      <c r="F2079" s="86" t="s">
        <v>27</v>
      </c>
      <c r="G2079" s="86" t="s">
        <v>85</v>
      </c>
      <c r="H2079" s="239">
        <f t="shared" si="30"/>
        <v>100</v>
      </c>
      <c r="I2079" s="86" t="s">
        <v>6205</v>
      </c>
    </row>
    <row r="2080" spans="1:9" x14ac:dyDescent="0.3">
      <c r="A2080" s="87" t="s">
        <v>3575</v>
      </c>
      <c r="B2080" s="87" t="s">
        <v>3576</v>
      </c>
      <c r="C2080" s="87" t="s">
        <v>3577</v>
      </c>
      <c r="D2080" s="86" t="s">
        <v>959</v>
      </c>
      <c r="E2080" s="86" t="s">
        <v>959</v>
      </c>
      <c r="F2080" s="86" t="s">
        <v>27</v>
      </c>
      <c r="G2080" s="86" t="s">
        <v>85</v>
      </c>
      <c r="H2080" s="239">
        <f t="shared" si="30"/>
        <v>100</v>
      </c>
      <c r="I2080" s="86" t="s">
        <v>6205</v>
      </c>
    </row>
    <row r="2081" spans="1:9" x14ac:dyDescent="0.3">
      <c r="A2081" s="87" t="s">
        <v>3578</v>
      </c>
      <c r="B2081" s="87" t="s">
        <v>3579</v>
      </c>
      <c r="C2081" s="87" t="s">
        <v>1229</v>
      </c>
      <c r="D2081" s="86" t="s">
        <v>961</v>
      </c>
      <c r="E2081" s="86" t="s">
        <v>961</v>
      </c>
      <c r="F2081" s="86" t="s">
        <v>27</v>
      </c>
      <c r="G2081" s="86" t="s">
        <v>85</v>
      </c>
      <c r="H2081" s="239">
        <f t="shared" si="30"/>
        <v>100</v>
      </c>
      <c r="I2081" s="86" t="s">
        <v>6205</v>
      </c>
    </row>
    <row r="2082" spans="1:9" x14ac:dyDescent="0.3">
      <c r="A2082" s="87" t="s">
        <v>3580</v>
      </c>
      <c r="B2082" s="87" t="s">
        <v>3579</v>
      </c>
      <c r="C2082" s="87" t="s">
        <v>1231</v>
      </c>
      <c r="D2082" s="86" t="s">
        <v>961</v>
      </c>
      <c r="E2082" s="86" t="s">
        <v>961</v>
      </c>
      <c r="F2082" s="86" t="s">
        <v>27</v>
      </c>
      <c r="G2082" s="86" t="s">
        <v>22</v>
      </c>
      <c r="H2082" s="239">
        <f t="shared" si="30"/>
        <v>100</v>
      </c>
      <c r="I2082" s="86" t="s">
        <v>6205</v>
      </c>
    </row>
    <row r="2083" spans="1:9" x14ac:dyDescent="0.3">
      <c r="A2083" s="87" t="s">
        <v>3581</v>
      </c>
      <c r="B2083" s="87" t="s">
        <v>3579</v>
      </c>
      <c r="C2083" s="87" t="s">
        <v>1237</v>
      </c>
      <c r="D2083" s="86" t="s">
        <v>961</v>
      </c>
      <c r="E2083" s="86" t="s">
        <v>961</v>
      </c>
      <c r="F2083" s="86" t="s">
        <v>27</v>
      </c>
      <c r="G2083" s="86" t="s">
        <v>85</v>
      </c>
      <c r="H2083" s="239">
        <f t="shared" si="30"/>
        <v>100</v>
      </c>
      <c r="I2083" s="86" t="s">
        <v>6205</v>
      </c>
    </row>
    <row r="2084" spans="1:9" x14ac:dyDescent="0.3">
      <c r="A2084" s="87" t="s">
        <v>3582</v>
      </c>
      <c r="B2084" s="87" t="s">
        <v>3579</v>
      </c>
      <c r="C2084" s="87" t="s">
        <v>1545</v>
      </c>
      <c r="D2084" s="86" t="s">
        <v>961</v>
      </c>
      <c r="E2084" s="86" t="s">
        <v>961</v>
      </c>
      <c r="F2084" s="86" t="s">
        <v>27</v>
      </c>
      <c r="G2084" s="86" t="s">
        <v>85</v>
      </c>
      <c r="H2084" s="239">
        <f t="shared" si="30"/>
        <v>100</v>
      </c>
      <c r="I2084" s="86" t="s">
        <v>6205</v>
      </c>
    </row>
    <row r="2085" spans="1:9" x14ac:dyDescent="0.3">
      <c r="A2085" s="87" t="s">
        <v>3583</v>
      </c>
      <c r="B2085" s="87" t="s">
        <v>3579</v>
      </c>
      <c r="C2085" s="87" t="s">
        <v>1547</v>
      </c>
      <c r="D2085" s="86" t="s">
        <v>961</v>
      </c>
      <c r="E2085" s="86" t="s">
        <v>961</v>
      </c>
      <c r="F2085" s="86" t="s">
        <v>27</v>
      </c>
      <c r="G2085" s="86" t="s">
        <v>22</v>
      </c>
      <c r="H2085" s="239">
        <f t="shared" si="30"/>
        <v>100</v>
      </c>
      <c r="I2085" s="86" t="s">
        <v>6205</v>
      </c>
    </row>
    <row r="2086" spans="1:9" x14ac:dyDescent="0.3">
      <c r="A2086" s="87" t="s">
        <v>3584</v>
      </c>
      <c r="B2086" s="87" t="s">
        <v>3579</v>
      </c>
      <c r="C2086" s="87" t="s">
        <v>1555</v>
      </c>
      <c r="D2086" s="86" t="s">
        <v>961</v>
      </c>
      <c r="E2086" s="86" t="s">
        <v>961</v>
      </c>
      <c r="F2086" s="86" t="s">
        <v>27</v>
      </c>
      <c r="G2086" s="86"/>
      <c r="H2086" s="239">
        <f t="shared" si="30"/>
        <v>100</v>
      </c>
      <c r="I2086" s="86" t="s">
        <v>6205</v>
      </c>
    </row>
    <row r="2087" spans="1:9" x14ac:dyDescent="0.3">
      <c r="A2087" s="87" t="s">
        <v>3585</v>
      </c>
      <c r="B2087" s="87" t="s">
        <v>3579</v>
      </c>
      <c r="C2087" s="87" t="s">
        <v>1549</v>
      </c>
      <c r="D2087" s="86" t="s">
        <v>961</v>
      </c>
      <c r="E2087" s="86" t="s">
        <v>961</v>
      </c>
      <c r="F2087" s="86" t="s">
        <v>27</v>
      </c>
      <c r="G2087" s="86"/>
      <c r="H2087" s="239">
        <f t="shared" si="30"/>
        <v>100</v>
      </c>
      <c r="I2087" s="86" t="s">
        <v>6205</v>
      </c>
    </row>
    <row r="2088" spans="1:9" x14ac:dyDescent="0.3">
      <c r="A2088" s="87" t="s">
        <v>3586</v>
      </c>
      <c r="B2088" s="87" t="s">
        <v>3579</v>
      </c>
      <c r="C2088" s="87" t="s">
        <v>1552</v>
      </c>
      <c r="D2088" s="86" t="s">
        <v>961</v>
      </c>
      <c r="E2088" s="86" t="s">
        <v>961</v>
      </c>
      <c r="F2088" s="86" t="s">
        <v>27</v>
      </c>
      <c r="G2088" s="86"/>
      <c r="H2088" s="239">
        <f t="shared" si="30"/>
        <v>100</v>
      </c>
      <c r="I2088" s="86" t="s">
        <v>6205</v>
      </c>
    </row>
    <row r="2089" spans="1:9" x14ac:dyDescent="0.3">
      <c r="A2089" s="87" t="s">
        <v>3587</v>
      </c>
      <c r="B2089" s="87" t="s">
        <v>3579</v>
      </c>
      <c r="C2089" s="87" t="s">
        <v>1177</v>
      </c>
      <c r="D2089" s="86" t="s">
        <v>961</v>
      </c>
      <c r="E2089" s="86" t="s">
        <v>961</v>
      </c>
      <c r="F2089" s="86" t="s">
        <v>27</v>
      </c>
      <c r="G2089" s="86" t="s">
        <v>85</v>
      </c>
      <c r="H2089" s="239">
        <f t="shared" si="30"/>
        <v>100</v>
      </c>
      <c r="I2089" s="86" t="s">
        <v>6205</v>
      </c>
    </row>
    <row r="2090" spans="1:9" x14ac:dyDescent="0.3">
      <c r="A2090" s="87" t="s">
        <v>3588</v>
      </c>
      <c r="B2090" s="87" t="s">
        <v>3589</v>
      </c>
      <c r="C2090" s="87" t="s">
        <v>3590</v>
      </c>
      <c r="D2090" s="86" t="s">
        <v>963</v>
      </c>
      <c r="E2090" s="86" t="s">
        <v>963</v>
      </c>
      <c r="F2090" s="86" t="s">
        <v>27</v>
      </c>
      <c r="G2090" s="86" t="s">
        <v>22</v>
      </c>
      <c r="H2090" s="239">
        <f t="shared" si="30"/>
        <v>100</v>
      </c>
      <c r="I2090" s="86" t="s">
        <v>6205</v>
      </c>
    </row>
    <row r="2091" spans="1:9" x14ac:dyDescent="0.3">
      <c r="A2091" s="87" t="s">
        <v>3591</v>
      </c>
      <c r="B2091" s="87" t="s">
        <v>3589</v>
      </c>
      <c r="C2091" s="87" t="s">
        <v>1853</v>
      </c>
      <c r="D2091" s="86" t="s">
        <v>963</v>
      </c>
      <c r="E2091" s="86" t="s">
        <v>963</v>
      </c>
      <c r="F2091" s="86" t="s">
        <v>27</v>
      </c>
      <c r="G2091" s="86" t="s">
        <v>85</v>
      </c>
      <c r="H2091" s="239">
        <f t="shared" si="30"/>
        <v>100</v>
      </c>
      <c r="I2091" s="86" t="s">
        <v>6205</v>
      </c>
    </row>
    <row r="2092" spans="1:9" x14ac:dyDescent="0.3">
      <c r="A2092" s="87" t="s">
        <v>5281</v>
      </c>
      <c r="B2092" s="87" t="s">
        <v>5282</v>
      </c>
      <c r="C2092" s="87" t="s">
        <v>1684</v>
      </c>
      <c r="D2092" s="86" t="s">
        <v>963</v>
      </c>
      <c r="E2092" s="86" t="s">
        <v>5283</v>
      </c>
      <c r="F2092" s="86" t="s">
        <v>29</v>
      </c>
      <c r="G2092" s="86" t="s">
        <v>18</v>
      </c>
      <c r="H2092" s="239">
        <f t="shared" si="30"/>
        <v>0</v>
      </c>
      <c r="I2092" s="86" t="s">
        <v>6205</v>
      </c>
    </row>
    <row r="2093" spans="1:9" x14ac:dyDescent="0.3">
      <c r="A2093" s="87" t="s">
        <v>3592</v>
      </c>
      <c r="B2093" s="87" t="s">
        <v>3593</v>
      </c>
      <c r="C2093" s="87" t="s">
        <v>1693</v>
      </c>
      <c r="D2093" s="86" t="s">
        <v>965</v>
      </c>
      <c r="E2093" s="86" t="s">
        <v>965</v>
      </c>
      <c r="F2093" s="86" t="s">
        <v>27</v>
      </c>
      <c r="G2093" s="86" t="s">
        <v>22</v>
      </c>
      <c r="H2093" s="239">
        <f t="shared" si="30"/>
        <v>100</v>
      </c>
      <c r="I2093" s="86" t="s">
        <v>6205</v>
      </c>
    </row>
    <row r="2094" spans="1:9" x14ac:dyDescent="0.3">
      <c r="A2094" s="87" t="s">
        <v>3594</v>
      </c>
      <c r="B2094" s="87" t="s">
        <v>3593</v>
      </c>
      <c r="C2094" s="87" t="s">
        <v>1695</v>
      </c>
      <c r="D2094" s="86" t="s">
        <v>965</v>
      </c>
      <c r="E2094" s="86" t="s">
        <v>965</v>
      </c>
      <c r="F2094" s="86" t="s">
        <v>27</v>
      </c>
      <c r="G2094" s="86" t="s">
        <v>22</v>
      </c>
      <c r="H2094" s="239">
        <f t="shared" si="30"/>
        <v>100</v>
      </c>
      <c r="I2094" s="86" t="s">
        <v>6205</v>
      </c>
    </row>
    <row r="2095" spans="1:9" x14ac:dyDescent="0.3">
      <c r="A2095" s="87" t="s">
        <v>3595</v>
      </c>
      <c r="B2095" s="87" t="s">
        <v>3596</v>
      </c>
      <c r="C2095" s="87" t="s">
        <v>1943</v>
      </c>
      <c r="D2095" s="86" t="s">
        <v>967</v>
      </c>
      <c r="E2095" s="86" t="s">
        <v>967</v>
      </c>
      <c r="F2095" s="86" t="s">
        <v>27</v>
      </c>
      <c r="G2095" s="86" t="s">
        <v>22</v>
      </c>
      <c r="H2095" s="239">
        <f t="shared" si="30"/>
        <v>100</v>
      </c>
      <c r="I2095" s="86" t="s">
        <v>6205</v>
      </c>
    </row>
    <row r="2096" spans="1:9" x14ac:dyDescent="0.3">
      <c r="A2096" s="87" t="s">
        <v>3597</v>
      </c>
      <c r="B2096" s="87" t="s">
        <v>3596</v>
      </c>
      <c r="C2096" s="87" t="s">
        <v>1369</v>
      </c>
      <c r="D2096" s="86" t="s">
        <v>967</v>
      </c>
      <c r="E2096" s="86" t="s">
        <v>967</v>
      </c>
      <c r="F2096" s="86" t="s">
        <v>27</v>
      </c>
      <c r="G2096" s="86" t="s">
        <v>22</v>
      </c>
      <c r="H2096" s="239">
        <f t="shared" si="30"/>
        <v>100</v>
      </c>
      <c r="I2096" s="86" t="s">
        <v>6205</v>
      </c>
    </row>
    <row r="2097" spans="1:9" x14ac:dyDescent="0.3">
      <c r="A2097" s="87" t="s">
        <v>3598</v>
      </c>
      <c r="B2097" s="87" t="s">
        <v>3596</v>
      </c>
      <c r="C2097" s="87" t="s">
        <v>1700</v>
      </c>
      <c r="D2097" s="86" t="s">
        <v>967</v>
      </c>
      <c r="E2097" s="86" t="s">
        <v>967</v>
      </c>
      <c r="F2097" s="86" t="s">
        <v>27</v>
      </c>
      <c r="G2097" s="86" t="s">
        <v>22</v>
      </c>
      <c r="H2097" s="239">
        <f t="shared" si="30"/>
        <v>100</v>
      </c>
      <c r="I2097" s="86" t="s">
        <v>6205</v>
      </c>
    </row>
    <row r="2098" spans="1:9" x14ac:dyDescent="0.3">
      <c r="A2098" s="87" t="s">
        <v>3599</v>
      </c>
      <c r="B2098" s="87" t="s">
        <v>3596</v>
      </c>
      <c r="C2098" s="87" t="s">
        <v>1371</v>
      </c>
      <c r="D2098" s="86" t="s">
        <v>967</v>
      </c>
      <c r="E2098" s="86" t="s">
        <v>967</v>
      </c>
      <c r="F2098" s="86" t="s">
        <v>27</v>
      </c>
      <c r="G2098" s="86"/>
      <c r="H2098" s="239">
        <f t="shared" si="30"/>
        <v>100</v>
      </c>
      <c r="I2098" s="86" t="s">
        <v>6205</v>
      </c>
    </row>
    <row r="2099" spans="1:9" x14ac:dyDescent="0.3">
      <c r="A2099" s="87" t="s">
        <v>3600</v>
      </c>
      <c r="B2099" s="87" t="s">
        <v>3596</v>
      </c>
      <c r="C2099" s="87" t="s">
        <v>1705</v>
      </c>
      <c r="D2099" s="86" t="s">
        <v>967</v>
      </c>
      <c r="E2099" s="86" t="s">
        <v>967</v>
      </c>
      <c r="F2099" s="86" t="s">
        <v>27</v>
      </c>
      <c r="G2099" s="86" t="s">
        <v>85</v>
      </c>
      <c r="H2099" s="239">
        <f t="shared" si="30"/>
        <v>100</v>
      </c>
      <c r="I2099" s="86" t="s">
        <v>6205</v>
      </c>
    </row>
    <row r="2100" spans="1:9" x14ac:dyDescent="0.3">
      <c r="A2100" s="87" t="s">
        <v>3601</v>
      </c>
      <c r="B2100" s="87" t="s">
        <v>3602</v>
      </c>
      <c r="C2100" s="87" t="s">
        <v>1742</v>
      </c>
      <c r="D2100" s="86" t="s">
        <v>969</v>
      </c>
      <c r="E2100" s="86" t="s">
        <v>969</v>
      </c>
      <c r="F2100" s="86" t="s">
        <v>27</v>
      </c>
      <c r="G2100" s="86" t="s">
        <v>22</v>
      </c>
      <c r="H2100" s="239">
        <f t="shared" si="30"/>
        <v>100</v>
      </c>
      <c r="I2100" s="86" t="s">
        <v>6205</v>
      </c>
    </row>
    <row r="2101" spans="1:9" x14ac:dyDescent="0.3">
      <c r="A2101" s="87" t="s">
        <v>3603</v>
      </c>
      <c r="B2101" s="87" t="s">
        <v>3602</v>
      </c>
      <c r="C2101" s="87" t="s">
        <v>1708</v>
      </c>
      <c r="D2101" s="86" t="s">
        <v>969</v>
      </c>
      <c r="E2101" s="86" t="s">
        <v>969</v>
      </c>
      <c r="F2101" s="86" t="s">
        <v>27</v>
      </c>
      <c r="G2101" s="86" t="s">
        <v>22</v>
      </c>
      <c r="H2101" s="239">
        <f t="shared" si="30"/>
        <v>100</v>
      </c>
      <c r="I2101" s="86" t="s">
        <v>6205</v>
      </c>
    </row>
    <row r="2102" spans="1:9" x14ac:dyDescent="0.3">
      <c r="A2102" s="87" t="s">
        <v>3604</v>
      </c>
      <c r="B2102" s="87" t="s">
        <v>3602</v>
      </c>
      <c r="C2102" s="87" t="s">
        <v>1425</v>
      </c>
      <c r="D2102" s="86" t="s">
        <v>969</v>
      </c>
      <c r="E2102" s="86" t="s">
        <v>969</v>
      </c>
      <c r="F2102" s="86" t="s">
        <v>27</v>
      </c>
      <c r="G2102" s="86" t="s">
        <v>22</v>
      </c>
      <c r="H2102" s="239">
        <f t="shared" si="30"/>
        <v>100</v>
      </c>
      <c r="I2102" s="86" t="s">
        <v>6205</v>
      </c>
    </row>
    <row r="2103" spans="1:9" x14ac:dyDescent="0.3">
      <c r="A2103" s="87" t="s">
        <v>3605</v>
      </c>
      <c r="B2103" s="87" t="s">
        <v>3602</v>
      </c>
      <c r="C2103" s="87" t="s">
        <v>1427</v>
      </c>
      <c r="D2103" s="86" t="s">
        <v>969</v>
      </c>
      <c r="E2103" s="86" t="s">
        <v>969</v>
      </c>
      <c r="F2103" s="86" t="s">
        <v>27</v>
      </c>
      <c r="G2103" s="86" t="s">
        <v>22</v>
      </c>
      <c r="H2103" s="239">
        <f t="shared" si="30"/>
        <v>100</v>
      </c>
      <c r="I2103" s="86" t="s">
        <v>6205</v>
      </c>
    </row>
    <row r="2104" spans="1:9" x14ac:dyDescent="0.3">
      <c r="A2104" s="87" t="s">
        <v>3606</v>
      </c>
      <c r="B2104" s="87" t="s">
        <v>3602</v>
      </c>
      <c r="C2104" s="87" t="s">
        <v>1429</v>
      </c>
      <c r="D2104" s="86" t="s">
        <v>969</v>
      </c>
      <c r="E2104" s="86" t="s">
        <v>969</v>
      </c>
      <c r="F2104" s="86" t="s">
        <v>27</v>
      </c>
      <c r="G2104" s="86" t="s">
        <v>20</v>
      </c>
      <c r="H2104" s="239">
        <f t="shared" si="30"/>
        <v>100</v>
      </c>
      <c r="I2104" s="86" t="s">
        <v>6205</v>
      </c>
    </row>
    <row r="2105" spans="1:9" x14ac:dyDescent="0.3">
      <c r="A2105" s="87" t="s">
        <v>3607</v>
      </c>
      <c r="B2105" s="87" t="s">
        <v>3602</v>
      </c>
      <c r="C2105" s="87" t="s">
        <v>1712</v>
      </c>
      <c r="D2105" s="86" t="s">
        <v>969</v>
      </c>
      <c r="E2105" s="86" t="s">
        <v>969</v>
      </c>
      <c r="F2105" s="86" t="s">
        <v>27</v>
      </c>
      <c r="G2105" s="86" t="s">
        <v>20</v>
      </c>
      <c r="H2105" s="239">
        <f t="shared" si="30"/>
        <v>100</v>
      </c>
      <c r="I2105" s="86" t="s">
        <v>6205</v>
      </c>
    </row>
    <row r="2106" spans="1:9" x14ac:dyDescent="0.3">
      <c r="A2106" s="87" t="s">
        <v>3608</v>
      </c>
      <c r="B2106" s="87" t="s">
        <v>3602</v>
      </c>
      <c r="C2106" s="87" t="s">
        <v>1431</v>
      </c>
      <c r="D2106" s="86" t="s">
        <v>969</v>
      </c>
      <c r="E2106" s="86" t="s">
        <v>969</v>
      </c>
      <c r="F2106" s="86" t="s">
        <v>27</v>
      </c>
      <c r="G2106" s="86" t="s">
        <v>22</v>
      </c>
      <c r="H2106" s="239">
        <f t="shared" si="30"/>
        <v>100</v>
      </c>
      <c r="I2106" s="86" t="s">
        <v>6205</v>
      </c>
    </row>
    <row r="2107" spans="1:9" x14ac:dyDescent="0.3">
      <c r="A2107" s="87" t="s">
        <v>3609</v>
      </c>
      <c r="B2107" s="87" t="s">
        <v>3602</v>
      </c>
      <c r="C2107" s="87" t="s">
        <v>1433</v>
      </c>
      <c r="D2107" s="86" t="s">
        <v>969</v>
      </c>
      <c r="E2107" s="86" t="s">
        <v>969</v>
      </c>
      <c r="F2107" s="86" t="s">
        <v>27</v>
      </c>
      <c r="G2107" s="86" t="s">
        <v>22</v>
      </c>
      <c r="H2107" s="239">
        <f t="shared" si="30"/>
        <v>100</v>
      </c>
      <c r="I2107" s="86" t="s">
        <v>6205</v>
      </c>
    </row>
    <row r="2108" spans="1:9" x14ac:dyDescent="0.3">
      <c r="A2108" s="87" t="s">
        <v>3610</v>
      </c>
      <c r="B2108" s="87" t="s">
        <v>3611</v>
      </c>
      <c r="C2108" s="87" t="s">
        <v>1399</v>
      </c>
      <c r="D2108" s="86" t="s">
        <v>971</v>
      </c>
      <c r="E2108" s="86" t="s">
        <v>971</v>
      </c>
      <c r="F2108" s="86" t="s">
        <v>27</v>
      </c>
      <c r="G2108" s="86" t="s">
        <v>22</v>
      </c>
      <c r="H2108" s="239">
        <f t="shared" si="30"/>
        <v>100</v>
      </c>
      <c r="I2108" s="86" t="s">
        <v>6205</v>
      </c>
    </row>
    <row r="2109" spans="1:9" x14ac:dyDescent="0.3">
      <c r="A2109" s="87" t="s">
        <v>3612</v>
      </c>
      <c r="B2109" s="87" t="s">
        <v>3611</v>
      </c>
      <c r="C2109" s="87" t="s">
        <v>1723</v>
      </c>
      <c r="D2109" s="86" t="s">
        <v>971</v>
      </c>
      <c r="E2109" s="86" t="s">
        <v>971</v>
      </c>
      <c r="F2109" s="86" t="s">
        <v>27</v>
      </c>
      <c r="G2109" s="86" t="s">
        <v>85</v>
      </c>
      <c r="H2109" s="239">
        <f t="shared" si="30"/>
        <v>100</v>
      </c>
      <c r="I2109" s="86" t="s">
        <v>6205</v>
      </c>
    </row>
    <row r="2110" spans="1:9" x14ac:dyDescent="0.3">
      <c r="A2110" s="87" t="s">
        <v>3613</v>
      </c>
      <c r="B2110" s="87" t="s">
        <v>3611</v>
      </c>
      <c r="C2110" s="87" t="s">
        <v>2001</v>
      </c>
      <c r="D2110" s="86" t="s">
        <v>971</v>
      </c>
      <c r="E2110" s="86" t="s">
        <v>971</v>
      </c>
      <c r="F2110" s="86" t="s">
        <v>27</v>
      </c>
      <c r="G2110" s="86" t="s">
        <v>85</v>
      </c>
      <c r="H2110" s="239">
        <f t="shared" si="30"/>
        <v>100</v>
      </c>
      <c r="I2110" s="86" t="s">
        <v>6205</v>
      </c>
    </row>
    <row r="2111" spans="1:9" x14ac:dyDescent="0.3">
      <c r="A2111" s="87" t="s">
        <v>3614</v>
      </c>
      <c r="B2111" s="87" t="s">
        <v>3611</v>
      </c>
      <c r="C2111" s="87" t="s">
        <v>2003</v>
      </c>
      <c r="D2111" s="86" t="s">
        <v>971</v>
      </c>
      <c r="E2111" s="86" t="s">
        <v>971</v>
      </c>
      <c r="F2111" s="86" t="s">
        <v>27</v>
      </c>
      <c r="G2111" s="86" t="s">
        <v>85</v>
      </c>
      <c r="H2111" s="239">
        <f t="shared" si="30"/>
        <v>100</v>
      </c>
      <c r="I2111" s="86" t="s">
        <v>6205</v>
      </c>
    </row>
    <row r="2112" spans="1:9" x14ac:dyDescent="0.3">
      <c r="A2112" s="87" t="s">
        <v>3615</v>
      </c>
      <c r="B2112" s="87" t="s">
        <v>3611</v>
      </c>
      <c r="C2112" s="87" t="s">
        <v>1983</v>
      </c>
      <c r="D2112" s="86" t="s">
        <v>971</v>
      </c>
      <c r="E2112" s="86" t="s">
        <v>971</v>
      </c>
      <c r="F2112" s="86" t="s">
        <v>27</v>
      </c>
      <c r="G2112" s="86"/>
      <c r="H2112" s="239">
        <f t="shared" ref="H2112:H2175" si="31">IF($A2112="","",IF($F2112=INDEX(Cat_ZAP,1),INDEX(Pts_ZAP,1),IF($G2112="","",_xlfn.XLOOKUP($G2112,Cat_Marg,Pts_Marg,""))))</f>
        <v>100</v>
      </c>
      <c r="I2112" s="86" t="s">
        <v>6205</v>
      </c>
    </row>
    <row r="2113" spans="1:9" x14ac:dyDescent="0.3">
      <c r="A2113" s="87" t="s">
        <v>3616</v>
      </c>
      <c r="B2113" s="87" t="s">
        <v>3617</v>
      </c>
      <c r="C2113" s="87" t="s">
        <v>1853</v>
      </c>
      <c r="D2113" s="86" t="s">
        <v>973</v>
      </c>
      <c r="E2113" s="86" t="s">
        <v>973</v>
      </c>
      <c r="F2113" s="86" t="s">
        <v>27</v>
      </c>
      <c r="G2113" s="86" t="s">
        <v>85</v>
      </c>
      <c r="H2113" s="239">
        <f t="shared" si="31"/>
        <v>100</v>
      </c>
      <c r="I2113" s="86" t="s">
        <v>6205</v>
      </c>
    </row>
    <row r="2114" spans="1:9" x14ac:dyDescent="0.3">
      <c r="A2114" s="87" t="s">
        <v>3618</v>
      </c>
      <c r="B2114" s="87" t="s">
        <v>3617</v>
      </c>
      <c r="C2114" s="87" t="s">
        <v>1684</v>
      </c>
      <c r="D2114" s="86" t="s">
        <v>973</v>
      </c>
      <c r="E2114" s="86" t="s">
        <v>973</v>
      </c>
      <c r="F2114" s="86" t="s">
        <v>27</v>
      </c>
      <c r="G2114" s="86" t="s">
        <v>22</v>
      </c>
      <c r="H2114" s="239">
        <f t="shared" si="31"/>
        <v>100</v>
      </c>
      <c r="I2114" s="86" t="s">
        <v>6205</v>
      </c>
    </row>
    <row r="2115" spans="1:9" x14ac:dyDescent="0.3">
      <c r="A2115" s="87" t="s">
        <v>3619</v>
      </c>
      <c r="B2115" s="87" t="s">
        <v>3620</v>
      </c>
      <c r="C2115" s="87" t="s">
        <v>1657</v>
      </c>
      <c r="D2115" s="86" t="s">
        <v>975</v>
      </c>
      <c r="E2115" s="86" t="s">
        <v>975</v>
      </c>
      <c r="F2115" s="86" t="s">
        <v>27</v>
      </c>
      <c r="G2115" s="86" t="s">
        <v>22</v>
      </c>
      <c r="H2115" s="239">
        <f t="shared" si="31"/>
        <v>100</v>
      </c>
      <c r="I2115" s="86" t="s">
        <v>6205</v>
      </c>
    </row>
    <row r="2116" spans="1:9" x14ac:dyDescent="0.3">
      <c r="A2116" s="87" t="s">
        <v>3621</v>
      </c>
      <c r="B2116" s="87" t="s">
        <v>3620</v>
      </c>
      <c r="C2116" s="87" t="s">
        <v>1691</v>
      </c>
      <c r="D2116" s="86" t="s">
        <v>975</v>
      </c>
      <c r="E2116" s="86" t="s">
        <v>975</v>
      </c>
      <c r="F2116" s="86" t="s">
        <v>27</v>
      </c>
      <c r="G2116" s="86" t="s">
        <v>85</v>
      </c>
      <c r="H2116" s="239">
        <f t="shared" si="31"/>
        <v>100</v>
      </c>
      <c r="I2116" s="86" t="s">
        <v>6205</v>
      </c>
    </row>
    <row r="2117" spans="1:9" x14ac:dyDescent="0.3">
      <c r="A2117" s="87" t="s">
        <v>3622</v>
      </c>
      <c r="B2117" s="87" t="s">
        <v>3623</v>
      </c>
      <c r="C2117" s="87" t="s">
        <v>1323</v>
      </c>
      <c r="D2117" s="86" t="s">
        <v>977</v>
      </c>
      <c r="E2117" s="86" t="s">
        <v>978</v>
      </c>
      <c r="F2117" s="86" t="s">
        <v>27</v>
      </c>
      <c r="G2117" s="86" t="s">
        <v>20</v>
      </c>
      <c r="H2117" s="239">
        <f t="shared" si="31"/>
        <v>100</v>
      </c>
      <c r="I2117" s="86" t="s">
        <v>6205</v>
      </c>
    </row>
    <row r="2118" spans="1:9" x14ac:dyDescent="0.3">
      <c r="A2118" s="87" t="s">
        <v>3624</v>
      </c>
      <c r="B2118" s="87" t="s">
        <v>3623</v>
      </c>
      <c r="C2118" s="87" t="s">
        <v>1943</v>
      </c>
      <c r="D2118" s="86" t="s">
        <v>977</v>
      </c>
      <c r="E2118" s="86" t="s">
        <v>978</v>
      </c>
      <c r="F2118" s="86" t="s">
        <v>27</v>
      </c>
      <c r="G2118" s="86" t="s">
        <v>18</v>
      </c>
      <c r="H2118" s="239">
        <f t="shared" si="31"/>
        <v>100</v>
      </c>
      <c r="I2118" s="86" t="s">
        <v>6205</v>
      </c>
    </row>
    <row r="2119" spans="1:9" x14ac:dyDescent="0.3">
      <c r="A2119" s="87" t="s">
        <v>3625</v>
      </c>
      <c r="B2119" s="87" t="s">
        <v>3623</v>
      </c>
      <c r="C2119" s="87" t="s">
        <v>1369</v>
      </c>
      <c r="D2119" s="86" t="s">
        <v>977</v>
      </c>
      <c r="E2119" s="86" t="s">
        <v>978</v>
      </c>
      <c r="F2119" s="86" t="s">
        <v>27</v>
      </c>
      <c r="G2119" s="86" t="s">
        <v>20</v>
      </c>
      <c r="H2119" s="239">
        <f t="shared" si="31"/>
        <v>100</v>
      </c>
      <c r="I2119" s="86" t="s">
        <v>6205</v>
      </c>
    </row>
    <row r="2120" spans="1:9" x14ac:dyDescent="0.3">
      <c r="A2120" s="87" t="s">
        <v>3626</v>
      </c>
      <c r="B2120" s="87" t="s">
        <v>3623</v>
      </c>
      <c r="C2120" s="87" t="s">
        <v>1325</v>
      </c>
      <c r="D2120" s="86" t="s">
        <v>977</v>
      </c>
      <c r="E2120" s="86" t="s">
        <v>978</v>
      </c>
      <c r="F2120" s="86" t="s">
        <v>27</v>
      </c>
      <c r="G2120" s="86" t="s">
        <v>20</v>
      </c>
      <c r="H2120" s="239">
        <f t="shared" si="31"/>
        <v>100</v>
      </c>
      <c r="I2120" s="86" t="s">
        <v>6205</v>
      </c>
    </row>
    <row r="2121" spans="1:9" x14ac:dyDescent="0.3">
      <c r="A2121" s="87" t="s">
        <v>3627</v>
      </c>
      <c r="B2121" s="87" t="s">
        <v>3623</v>
      </c>
      <c r="C2121" s="87" t="s">
        <v>1331</v>
      </c>
      <c r="D2121" s="86" t="s">
        <v>977</v>
      </c>
      <c r="E2121" s="86" t="s">
        <v>978</v>
      </c>
      <c r="F2121" s="86" t="s">
        <v>27</v>
      </c>
      <c r="G2121" s="86" t="s">
        <v>18</v>
      </c>
      <c r="H2121" s="239">
        <f t="shared" si="31"/>
        <v>100</v>
      </c>
      <c r="I2121" s="86" t="s">
        <v>6205</v>
      </c>
    </row>
    <row r="2122" spans="1:9" x14ac:dyDescent="0.3">
      <c r="A2122" s="87" t="s">
        <v>3628</v>
      </c>
      <c r="B2122" s="87" t="s">
        <v>3623</v>
      </c>
      <c r="C2122" s="87" t="s">
        <v>1333</v>
      </c>
      <c r="D2122" s="86" t="s">
        <v>977</v>
      </c>
      <c r="E2122" s="86" t="s">
        <v>978</v>
      </c>
      <c r="F2122" s="86" t="s">
        <v>27</v>
      </c>
      <c r="G2122" s="86" t="s">
        <v>18</v>
      </c>
      <c r="H2122" s="239">
        <f t="shared" si="31"/>
        <v>100</v>
      </c>
      <c r="I2122" s="86" t="s">
        <v>6205</v>
      </c>
    </row>
    <row r="2123" spans="1:9" x14ac:dyDescent="0.3">
      <c r="A2123" s="87" t="s">
        <v>3629</v>
      </c>
      <c r="B2123" s="87" t="s">
        <v>3623</v>
      </c>
      <c r="C2123" s="87" t="s">
        <v>1354</v>
      </c>
      <c r="D2123" s="86" t="s">
        <v>977</v>
      </c>
      <c r="E2123" s="86" t="s">
        <v>978</v>
      </c>
      <c r="F2123" s="86" t="s">
        <v>27</v>
      </c>
      <c r="G2123" s="86" t="s">
        <v>20</v>
      </c>
      <c r="H2123" s="239">
        <f t="shared" si="31"/>
        <v>100</v>
      </c>
      <c r="I2123" s="86" t="s">
        <v>6205</v>
      </c>
    </row>
    <row r="2124" spans="1:9" x14ac:dyDescent="0.3">
      <c r="A2124" s="87" t="s">
        <v>3630</v>
      </c>
      <c r="B2124" s="87" t="s">
        <v>3623</v>
      </c>
      <c r="C2124" s="87" t="s">
        <v>1358</v>
      </c>
      <c r="D2124" s="86" t="s">
        <v>977</v>
      </c>
      <c r="E2124" s="86" t="s">
        <v>978</v>
      </c>
      <c r="F2124" s="86" t="s">
        <v>27</v>
      </c>
      <c r="G2124" s="86" t="s">
        <v>20</v>
      </c>
      <c r="H2124" s="239">
        <f t="shared" si="31"/>
        <v>100</v>
      </c>
      <c r="I2124" s="86" t="s">
        <v>6205</v>
      </c>
    </row>
    <row r="2125" spans="1:9" x14ac:dyDescent="0.3">
      <c r="A2125" s="87" t="s">
        <v>3631</v>
      </c>
      <c r="B2125" s="87" t="s">
        <v>3623</v>
      </c>
      <c r="C2125" s="87" t="s">
        <v>1360</v>
      </c>
      <c r="D2125" s="86" t="s">
        <v>977</v>
      </c>
      <c r="E2125" s="86" t="s">
        <v>978</v>
      </c>
      <c r="F2125" s="86" t="s">
        <v>27</v>
      </c>
      <c r="G2125" s="86" t="s">
        <v>18</v>
      </c>
      <c r="H2125" s="239">
        <f t="shared" si="31"/>
        <v>100</v>
      </c>
      <c r="I2125" s="86" t="s">
        <v>6205</v>
      </c>
    </row>
    <row r="2126" spans="1:9" x14ac:dyDescent="0.3">
      <c r="A2126" s="87" t="s">
        <v>3632</v>
      </c>
      <c r="B2126" s="87" t="s">
        <v>3623</v>
      </c>
      <c r="C2126" s="87" t="s">
        <v>1384</v>
      </c>
      <c r="D2126" s="86" t="s">
        <v>977</v>
      </c>
      <c r="E2126" s="86" t="s">
        <v>978</v>
      </c>
      <c r="F2126" s="86" t="s">
        <v>27</v>
      </c>
      <c r="G2126" s="86" t="s">
        <v>20</v>
      </c>
      <c r="H2126" s="239">
        <f t="shared" si="31"/>
        <v>100</v>
      </c>
      <c r="I2126" s="86" t="s">
        <v>6205</v>
      </c>
    </row>
    <row r="2127" spans="1:9" x14ac:dyDescent="0.3">
      <c r="A2127" s="87" t="s">
        <v>3633</v>
      </c>
      <c r="B2127" s="87" t="s">
        <v>3623</v>
      </c>
      <c r="C2127" s="87" t="s">
        <v>1349</v>
      </c>
      <c r="D2127" s="86" t="s">
        <v>977</v>
      </c>
      <c r="E2127" s="86" t="s">
        <v>978</v>
      </c>
      <c r="F2127" s="86" t="s">
        <v>27</v>
      </c>
      <c r="G2127" s="86" t="s">
        <v>20</v>
      </c>
      <c r="H2127" s="239">
        <f t="shared" si="31"/>
        <v>100</v>
      </c>
      <c r="I2127" s="86" t="s">
        <v>6205</v>
      </c>
    </row>
    <row r="2128" spans="1:9" x14ac:dyDescent="0.3">
      <c r="A2128" s="87" t="s">
        <v>3634</v>
      </c>
      <c r="B2128" s="87" t="s">
        <v>3623</v>
      </c>
      <c r="C2128" s="87" t="s">
        <v>1363</v>
      </c>
      <c r="D2128" s="86" t="s">
        <v>977</v>
      </c>
      <c r="E2128" s="86" t="s">
        <v>978</v>
      </c>
      <c r="F2128" s="86" t="s">
        <v>27</v>
      </c>
      <c r="G2128" s="86" t="s">
        <v>22</v>
      </c>
      <c r="H2128" s="239">
        <f t="shared" si="31"/>
        <v>100</v>
      </c>
      <c r="I2128" s="86" t="s">
        <v>6205</v>
      </c>
    </row>
    <row r="2129" spans="1:9" x14ac:dyDescent="0.3">
      <c r="A2129" s="87" t="s">
        <v>3635</v>
      </c>
      <c r="B2129" s="87" t="s">
        <v>3623</v>
      </c>
      <c r="C2129" s="87" t="s">
        <v>1366</v>
      </c>
      <c r="D2129" s="86" t="s">
        <v>977</v>
      </c>
      <c r="E2129" s="86" t="s">
        <v>978</v>
      </c>
      <c r="F2129" s="86" t="s">
        <v>27</v>
      </c>
      <c r="G2129" s="86" t="s">
        <v>20</v>
      </c>
      <c r="H2129" s="239">
        <f t="shared" si="31"/>
        <v>100</v>
      </c>
      <c r="I2129" s="86" t="s">
        <v>6205</v>
      </c>
    </row>
    <row r="2130" spans="1:9" x14ac:dyDescent="0.3">
      <c r="A2130" s="87" t="s">
        <v>3636</v>
      </c>
      <c r="B2130" s="87" t="s">
        <v>3623</v>
      </c>
      <c r="C2130" s="87" t="s">
        <v>3637</v>
      </c>
      <c r="D2130" s="86" t="s">
        <v>977</v>
      </c>
      <c r="E2130" s="86" t="s">
        <v>978</v>
      </c>
      <c r="F2130" s="86" t="s">
        <v>27</v>
      </c>
      <c r="G2130" s="86" t="s">
        <v>20</v>
      </c>
      <c r="H2130" s="239">
        <f t="shared" si="31"/>
        <v>100</v>
      </c>
      <c r="I2130" s="86" t="s">
        <v>6205</v>
      </c>
    </row>
    <row r="2131" spans="1:9" x14ac:dyDescent="0.3">
      <c r="A2131" s="87" t="s">
        <v>3638</v>
      </c>
      <c r="B2131" s="87" t="s">
        <v>3623</v>
      </c>
      <c r="C2131" s="87" t="s">
        <v>3639</v>
      </c>
      <c r="D2131" s="86" t="s">
        <v>977</v>
      </c>
      <c r="E2131" s="86" t="s">
        <v>978</v>
      </c>
      <c r="F2131" s="86" t="s">
        <v>27</v>
      </c>
      <c r="G2131" s="86" t="s">
        <v>22</v>
      </c>
      <c r="H2131" s="239">
        <f t="shared" si="31"/>
        <v>100</v>
      </c>
      <c r="I2131" s="86" t="s">
        <v>6205</v>
      </c>
    </row>
    <row r="2132" spans="1:9" x14ac:dyDescent="0.3">
      <c r="A2132" s="87" t="s">
        <v>3640</v>
      </c>
      <c r="B2132" s="87" t="s">
        <v>3623</v>
      </c>
      <c r="C2132" s="87" t="s">
        <v>3641</v>
      </c>
      <c r="D2132" s="86" t="s">
        <v>977</v>
      </c>
      <c r="E2132" s="86" t="s">
        <v>978</v>
      </c>
      <c r="F2132" s="86" t="s">
        <v>27</v>
      </c>
      <c r="G2132" s="86" t="s">
        <v>20</v>
      </c>
      <c r="H2132" s="239">
        <f t="shared" si="31"/>
        <v>100</v>
      </c>
      <c r="I2132" s="86" t="s">
        <v>6205</v>
      </c>
    </row>
    <row r="2133" spans="1:9" x14ac:dyDescent="0.3">
      <c r="A2133" s="87" t="s">
        <v>3642</v>
      </c>
      <c r="B2133" s="87" t="s">
        <v>3623</v>
      </c>
      <c r="C2133" s="87" t="s">
        <v>3643</v>
      </c>
      <c r="D2133" s="86" t="s">
        <v>977</v>
      </c>
      <c r="E2133" s="86" t="s">
        <v>978</v>
      </c>
      <c r="F2133" s="86" t="s">
        <v>27</v>
      </c>
      <c r="G2133" s="86" t="s">
        <v>20</v>
      </c>
      <c r="H2133" s="239">
        <f t="shared" si="31"/>
        <v>100</v>
      </c>
      <c r="I2133" s="86" t="s">
        <v>6205</v>
      </c>
    </row>
    <row r="2134" spans="1:9" x14ac:dyDescent="0.3">
      <c r="A2134" s="87" t="s">
        <v>3644</v>
      </c>
      <c r="B2134" s="87" t="s">
        <v>3623</v>
      </c>
      <c r="C2134" s="87" t="s">
        <v>3645</v>
      </c>
      <c r="D2134" s="86" t="s">
        <v>977</v>
      </c>
      <c r="E2134" s="86" t="s">
        <v>978</v>
      </c>
      <c r="F2134" s="86" t="s">
        <v>27</v>
      </c>
      <c r="G2134" s="86" t="s">
        <v>20</v>
      </c>
      <c r="H2134" s="239">
        <f t="shared" si="31"/>
        <v>100</v>
      </c>
      <c r="I2134" s="86" t="s">
        <v>6205</v>
      </c>
    </row>
    <row r="2135" spans="1:9" x14ac:dyDescent="0.3">
      <c r="A2135" s="87" t="s">
        <v>3646</v>
      </c>
      <c r="B2135" s="87" t="s">
        <v>3623</v>
      </c>
      <c r="C2135" s="87" t="s">
        <v>3647</v>
      </c>
      <c r="D2135" s="86" t="s">
        <v>977</v>
      </c>
      <c r="E2135" s="86" t="s">
        <v>978</v>
      </c>
      <c r="F2135" s="86" t="s">
        <v>27</v>
      </c>
      <c r="G2135" s="86" t="s">
        <v>22</v>
      </c>
      <c r="H2135" s="239">
        <f t="shared" si="31"/>
        <v>100</v>
      </c>
      <c r="I2135" s="86" t="s">
        <v>6205</v>
      </c>
    </row>
    <row r="2136" spans="1:9" x14ac:dyDescent="0.3">
      <c r="A2136" s="87" t="s">
        <v>3648</v>
      </c>
      <c r="B2136" s="87" t="s">
        <v>3623</v>
      </c>
      <c r="C2136" s="87" t="s">
        <v>3649</v>
      </c>
      <c r="D2136" s="86" t="s">
        <v>977</v>
      </c>
      <c r="E2136" s="86" t="s">
        <v>978</v>
      </c>
      <c r="F2136" s="86" t="s">
        <v>27</v>
      </c>
      <c r="G2136" s="86" t="s">
        <v>20</v>
      </c>
      <c r="H2136" s="239">
        <f t="shared" si="31"/>
        <v>100</v>
      </c>
      <c r="I2136" s="86" t="s">
        <v>6205</v>
      </c>
    </row>
    <row r="2137" spans="1:9" x14ac:dyDescent="0.3">
      <c r="A2137" s="87" t="s">
        <v>3650</v>
      </c>
      <c r="B2137" s="87" t="s">
        <v>3623</v>
      </c>
      <c r="C2137" s="87" t="s">
        <v>3651</v>
      </c>
      <c r="D2137" s="86" t="s">
        <v>977</v>
      </c>
      <c r="E2137" s="86" t="s">
        <v>978</v>
      </c>
      <c r="F2137" s="86" t="s">
        <v>27</v>
      </c>
      <c r="G2137" s="86" t="s">
        <v>20</v>
      </c>
      <c r="H2137" s="239">
        <f t="shared" si="31"/>
        <v>100</v>
      </c>
      <c r="I2137" s="86" t="s">
        <v>6205</v>
      </c>
    </row>
    <row r="2138" spans="1:9" x14ac:dyDescent="0.3">
      <c r="A2138" s="87" t="s">
        <v>3652</v>
      </c>
      <c r="B2138" s="87" t="s">
        <v>3623</v>
      </c>
      <c r="C2138" s="87" t="s">
        <v>3653</v>
      </c>
      <c r="D2138" s="86" t="s">
        <v>977</v>
      </c>
      <c r="E2138" s="86" t="s">
        <v>978</v>
      </c>
      <c r="F2138" s="86" t="s">
        <v>27</v>
      </c>
      <c r="G2138" s="86" t="s">
        <v>18</v>
      </c>
      <c r="H2138" s="239">
        <f t="shared" si="31"/>
        <v>100</v>
      </c>
      <c r="I2138" s="86" t="s">
        <v>6205</v>
      </c>
    </row>
    <row r="2139" spans="1:9" x14ac:dyDescent="0.3">
      <c r="A2139" s="87" t="s">
        <v>3654</v>
      </c>
      <c r="B2139" s="87" t="s">
        <v>3623</v>
      </c>
      <c r="C2139" s="87" t="s">
        <v>3655</v>
      </c>
      <c r="D2139" s="86" t="s">
        <v>977</v>
      </c>
      <c r="E2139" s="86" t="s">
        <v>978</v>
      </c>
      <c r="F2139" s="86" t="s">
        <v>27</v>
      </c>
      <c r="G2139" s="86" t="s">
        <v>20</v>
      </c>
      <c r="H2139" s="239">
        <f t="shared" si="31"/>
        <v>100</v>
      </c>
      <c r="I2139" s="86" t="s">
        <v>6205</v>
      </c>
    </row>
    <row r="2140" spans="1:9" x14ac:dyDescent="0.3">
      <c r="A2140" s="87" t="s">
        <v>3656</v>
      </c>
      <c r="B2140" s="87" t="s">
        <v>3623</v>
      </c>
      <c r="C2140" s="87" t="s">
        <v>3657</v>
      </c>
      <c r="D2140" s="86" t="s">
        <v>977</v>
      </c>
      <c r="E2140" s="86" t="s">
        <v>978</v>
      </c>
      <c r="F2140" s="86" t="s">
        <v>27</v>
      </c>
      <c r="G2140" s="86"/>
      <c r="H2140" s="239">
        <f t="shared" si="31"/>
        <v>100</v>
      </c>
      <c r="I2140" s="86" t="s">
        <v>6205</v>
      </c>
    </row>
    <row r="2141" spans="1:9" x14ac:dyDescent="0.3">
      <c r="A2141" s="87" t="s">
        <v>3658</v>
      </c>
      <c r="B2141" s="87" t="s">
        <v>3623</v>
      </c>
      <c r="C2141" s="87" t="s">
        <v>3659</v>
      </c>
      <c r="D2141" s="86" t="s">
        <v>977</v>
      </c>
      <c r="E2141" s="86" t="s">
        <v>978</v>
      </c>
      <c r="F2141" s="86" t="s">
        <v>27</v>
      </c>
      <c r="G2141" s="86" t="s">
        <v>84</v>
      </c>
      <c r="H2141" s="239">
        <f t="shared" si="31"/>
        <v>100</v>
      </c>
      <c r="I2141" s="86" t="s">
        <v>6205</v>
      </c>
    </row>
    <row r="2142" spans="1:9" x14ac:dyDescent="0.3">
      <c r="A2142" s="87" t="s">
        <v>3660</v>
      </c>
      <c r="B2142" s="87" t="s">
        <v>3623</v>
      </c>
      <c r="C2142" s="87" t="s">
        <v>3661</v>
      </c>
      <c r="D2142" s="86" t="s">
        <v>977</v>
      </c>
      <c r="E2142" s="86" t="s">
        <v>978</v>
      </c>
      <c r="F2142" s="86" t="s">
        <v>27</v>
      </c>
      <c r="G2142" s="86"/>
      <c r="H2142" s="239">
        <f t="shared" si="31"/>
        <v>100</v>
      </c>
      <c r="I2142" s="86" t="s">
        <v>6205</v>
      </c>
    </row>
    <row r="2143" spans="1:9" x14ac:dyDescent="0.3">
      <c r="A2143" s="87" t="s">
        <v>3662</v>
      </c>
      <c r="B2143" s="87" t="s">
        <v>3623</v>
      </c>
      <c r="C2143" s="87" t="s">
        <v>3663</v>
      </c>
      <c r="D2143" s="86" t="s">
        <v>977</v>
      </c>
      <c r="E2143" s="86" t="s">
        <v>978</v>
      </c>
      <c r="F2143" s="86" t="s">
        <v>27</v>
      </c>
      <c r="G2143" s="86" t="s">
        <v>20</v>
      </c>
      <c r="H2143" s="239">
        <f t="shared" si="31"/>
        <v>100</v>
      </c>
      <c r="I2143" s="86" t="s">
        <v>6205</v>
      </c>
    </row>
    <row r="2144" spans="1:9" x14ac:dyDescent="0.3">
      <c r="A2144" s="87" t="s">
        <v>3664</v>
      </c>
      <c r="B2144" s="87" t="s">
        <v>3623</v>
      </c>
      <c r="C2144" s="87" t="s">
        <v>3665</v>
      </c>
      <c r="D2144" s="86" t="s">
        <v>977</v>
      </c>
      <c r="E2144" s="86" t="s">
        <v>978</v>
      </c>
      <c r="F2144" s="86" t="s">
        <v>27</v>
      </c>
      <c r="G2144" s="86" t="s">
        <v>22</v>
      </c>
      <c r="H2144" s="239">
        <f t="shared" si="31"/>
        <v>100</v>
      </c>
      <c r="I2144" s="86" t="s">
        <v>6205</v>
      </c>
    </row>
    <row r="2145" spans="1:9" x14ac:dyDescent="0.3">
      <c r="A2145" s="87" t="s">
        <v>3666</v>
      </c>
      <c r="B2145" s="87" t="s">
        <v>3623</v>
      </c>
      <c r="C2145" s="87" t="s">
        <v>3667</v>
      </c>
      <c r="D2145" s="86" t="s">
        <v>977</v>
      </c>
      <c r="E2145" s="86" t="s">
        <v>978</v>
      </c>
      <c r="F2145" s="86" t="s">
        <v>27</v>
      </c>
      <c r="G2145" s="86" t="s">
        <v>84</v>
      </c>
      <c r="H2145" s="239">
        <f t="shared" si="31"/>
        <v>100</v>
      </c>
      <c r="I2145" s="86" t="s">
        <v>6205</v>
      </c>
    </row>
    <row r="2146" spans="1:9" x14ac:dyDescent="0.3">
      <c r="A2146" s="87" t="s">
        <v>3668</v>
      </c>
      <c r="B2146" s="87" t="s">
        <v>3623</v>
      </c>
      <c r="C2146" s="87" t="s">
        <v>3669</v>
      </c>
      <c r="D2146" s="86" t="s">
        <v>977</v>
      </c>
      <c r="E2146" s="86" t="s">
        <v>978</v>
      </c>
      <c r="F2146" s="86" t="s">
        <v>27</v>
      </c>
      <c r="G2146" s="86" t="s">
        <v>18</v>
      </c>
      <c r="H2146" s="239">
        <f t="shared" si="31"/>
        <v>100</v>
      </c>
      <c r="I2146" s="86" t="s">
        <v>6205</v>
      </c>
    </row>
    <row r="2147" spans="1:9" x14ac:dyDescent="0.3">
      <c r="A2147" s="87" t="s">
        <v>3670</v>
      </c>
      <c r="B2147" s="87" t="s">
        <v>3623</v>
      </c>
      <c r="C2147" s="87" t="s">
        <v>3671</v>
      </c>
      <c r="D2147" s="86" t="s">
        <v>977</v>
      </c>
      <c r="E2147" s="86" t="s">
        <v>978</v>
      </c>
      <c r="F2147" s="86" t="s">
        <v>27</v>
      </c>
      <c r="G2147" s="86" t="s">
        <v>84</v>
      </c>
      <c r="H2147" s="239">
        <f t="shared" si="31"/>
        <v>100</v>
      </c>
      <c r="I2147" s="86" t="s">
        <v>6205</v>
      </c>
    </row>
    <row r="2148" spans="1:9" x14ac:dyDescent="0.3">
      <c r="A2148" s="87" t="s">
        <v>3672</v>
      </c>
      <c r="B2148" s="87" t="s">
        <v>3673</v>
      </c>
      <c r="C2148" s="87" t="s">
        <v>3674</v>
      </c>
      <c r="D2148" s="86" t="s">
        <v>977</v>
      </c>
      <c r="E2148" s="86" t="s">
        <v>5284</v>
      </c>
      <c r="F2148" s="86" t="s">
        <v>27</v>
      </c>
      <c r="G2148" s="86" t="s">
        <v>22</v>
      </c>
      <c r="H2148" s="239">
        <f t="shared" si="31"/>
        <v>100</v>
      </c>
      <c r="I2148" s="86" t="s">
        <v>6205</v>
      </c>
    </row>
    <row r="2149" spans="1:9" x14ac:dyDescent="0.3">
      <c r="A2149" s="87" t="s">
        <v>3675</v>
      </c>
      <c r="B2149" s="87" t="s">
        <v>3676</v>
      </c>
      <c r="C2149" s="87" t="s">
        <v>3677</v>
      </c>
      <c r="D2149" s="86" t="s">
        <v>977</v>
      </c>
      <c r="E2149" s="86" t="s">
        <v>5285</v>
      </c>
      <c r="F2149" s="86" t="s">
        <v>27</v>
      </c>
      <c r="G2149" s="86" t="s">
        <v>22</v>
      </c>
      <c r="H2149" s="239">
        <f t="shared" si="31"/>
        <v>100</v>
      </c>
      <c r="I2149" s="86" t="s">
        <v>6205</v>
      </c>
    </row>
    <row r="2150" spans="1:9" x14ac:dyDescent="0.3">
      <c r="A2150" s="87" t="s">
        <v>3678</v>
      </c>
      <c r="B2150" s="87" t="s">
        <v>3679</v>
      </c>
      <c r="C2150" s="87" t="s">
        <v>1380</v>
      </c>
      <c r="D2150" s="86" t="s">
        <v>977</v>
      </c>
      <c r="E2150" s="86" t="s">
        <v>5286</v>
      </c>
      <c r="F2150" s="86" t="s">
        <v>27</v>
      </c>
      <c r="G2150" s="86" t="s">
        <v>22</v>
      </c>
      <c r="H2150" s="239">
        <f t="shared" si="31"/>
        <v>100</v>
      </c>
      <c r="I2150" s="86" t="s">
        <v>6205</v>
      </c>
    </row>
    <row r="2151" spans="1:9" x14ac:dyDescent="0.3">
      <c r="A2151" s="87" t="s">
        <v>3680</v>
      </c>
      <c r="B2151" s="87" t="s">
        <v>3681</v>
      </c>
      <c r="C2151" s="87" t="s">
        <v>2234</v>
      </c>
      <c r="D2151" s="86" t="s">
        <v>977</v>
      </c>
      <c r="E2151" s="86" t="s">
        <v>5287</v>
      </c>
      <c r="F2151" s="86" t="s">
        <v>27</v>
      </c>
      <c r="G2151" s="86" t="s">
        <v>22</v>
      </c>
      <c r="H2151" s="239">
        <f t="shared" si="31"/>
        <v>100</v>
      </c>
      <c r="I2151" s="86" t="s">
        <v>6205</v>
      </c>
    </row>
    <row r="2152" spans="1:9" x14ac:dyDescent="0.3">
      <c r="A2152" s="87" t="s">
        <v>3682</v>
      </c>
      <c r="B2152" s="87" t="s">
        <v>3681</v>
      </c>
      <c r="C2152" s="87" t="s">
        <v>1337</v>
      </c>
      <c r="D2152" s="86" t="s">
        <v>977</v>
      </c>
      <c r="E2152" s="86" t="s">
        <v>5287</v>
      </c>
      <c r="F2152" s="86" t="s">
        <v>27</v>
      </c>
      <c r="G2152" s="86" t="s">
        <v>22</v>
      </c>
      <c r="H2152" s="239">
        <f t="shared" si="31"/>
        <v>100</v>
      </c>
      <c r="I2152" s="86" t="s">
        <v>6205</v>
      </c>
    </row>
    <row r="2153" spans="1:9" x14ac:dyDescent="0.3">
      <c r="A2153" s="87" t="s">
        <v>3683</v>
      </c>
      <c r="B2153" s="87" t="s">
        <v>3681</v>
      </c>
      <c r="C2153" s="87" t="s">
        <v>1339</v>
      </c>
      <c r="D2153" s="86" t="s">
        <v>977</v>
      </c>
      <c r="E2153" s="86" t="s">
        <v>5287</v>
      </c>
      <c r="F2153" s="86" t="s">
        <v>27</v>
      </c>
      <c r="G2153" s="86" t="s">
        <v>22</v>
      </c>
      <c r="H2153" s="239">
        <f t="shared" si="31"/>
        <v>100</v>
      </c>
      <c r="I2153" s="86" t="s">
        <v>6205</v>
      </c>
    </row>
    <row r="2154" spans="1:9" x14ac:dyDescent="0.3">
      <c r="A2154" s="87" t="s">
        <v>3684</v>
      </c>
      <c r="B2154" s="87" t="s">
        <v>3681</v>
      </c>
      <c r="C2154" s="87" t="s">
        <v>1341</v>
      </c>
      <c r="D2154" s="86" t="s">
        <v>977</v>
      </c>
      <c r="E2154" s="86" t="s">
        <v>5287</v>
      </c>
      <c r="F2154" s="86" t="s">
        <v>27</v>
      </c>
      <c r="G2154" s="86" t="s">
        <v>20</v>
      </c>
      <c r="H2154" s="239">
        <f t="shared" si="31"/>
        <v>100</v>
      </c>
      <c r="I2154" s="86" t="s">
        <v>6205</v>
      </c>
    </row>
    <row r="2155" spans="1:9" x14ac:dyDescent="0.3">
      <c r="A2155" s="87" t="s">
        <v>3685</v>
      </c>
      <c r="B2155" s="87" t="s">
        <v>3686</v>
      </c>
      <c r="C2155" s="87" t="s">
        <v>1327</v>
      </c>
      <c r="D2155" s="86" t="s">
        <v>977</v>
      </c>
      <c r="E2155" s="86" t="s">
        <v>5288</v>
      </c>
      <c r="F2155" s="86" t="s">
        <v>27</v>
      </c>
      <c r="G2155" s="86" t="s">
        <v>22</v>
      </c>
      <c r="H2155" s="239">
        <f t="shared" si="31"/>
        <v>100</v>
      </c>
      <c r="I2155" s="86" t="s">
        <v>6205</v>
      </c>
    </row>
    <row r="2156" spans="1:9" x14ac:dyDescent="0.3">
      <c r="A2156" s="87" t="s">
        <v>3687</v>
      </c>
      <c r="B2156" s="87" t="s">
        <v>3686</v>
      </c>
      <c r="C2156" s="87" t="s">
        <v>1343</v>
      </c>
      <c r="D2156" s="86" t="s">
        <v>977</v>
      </c>
      <c r="E2156" s="86" t="s">
        <v>5288</v>
      </c>
      <c r="F2156" s="86" t="s">
        <v>27</v>
      </c>
      <c r="G2156" s="86" t="s">
        <v>22</v>
      </c>
      <c r="H2156" s="239">
        <f t="shared" si="31"/>
        <v>100</v>
      </c>
      <c r="I2156" s="86" t="s">
        <v>6205</v>
      </c>
    </row>
    <row r="2157" spans="1:9" x14ac:dyDescent="0.3">
      <c r="A2157" s="87" t="s">
        <v>3688</v>
      </c>
      <c r="B2157" s="87" t="s">
        <v>3686</v>
      </c>
      <c r="C2157" s="87" t="s">
        <v>1345</v>
      </c>
      <c r="D2157" s="86" t="s">
        <v>977</v>
      </c>
      <c r="E2157" s="86" t="s">
        <v>5288</v>
      </c>
      <c r="F2157" s="86" t="s">
        <v>27</v>
      </c>
      <c r="G2157" s="86" t="s">
        <v>18</v>
      </c>
      <c r="H2157" s="239">
        <f t="shared" si="31"/>
        <v>100</v>
      </c>
      <c r="I2157" s="86" t="s">
        <v>6205</v>
      </c>
    </row>
    <row r="2158" spans="1:9" x14ac:dyDescent="0.3">
      <c r="A2158" s="87" t="s">
        <v>3689</v>
      </c>
      <c r="B2158" s="87" t="s">
        <v>3686</v>
      </c>
      <c r="C2158" s="87" t="s">
        <v>3690</v>
      </c>
      <c r="D2158" s="86" t="s">
        <v>977</v>
      </c>
      <c r="E2158" s="86" t="s">
        <v>5288</v>
      </c>
      <c r="F2158" s="86" t="s">
        <v>27</v>
      </c>
      <c r="G2158" s="86" t="s">
        <v>22</v>
      </c>
      <c r="H2158" s="239">
        <f t="shared" si="31"/>
        <v>100</v>
      </c>
      <c r="I2158" s="86" t="s">
        <v>6205</v>
      </c>
    </row>
    <row r="2159" spans="1:9" x14ac:dyDescent="0.3">
      <c r="A2159" s="87" t="s">
        <v>3691</v>
      </c>
      <c r="B2159" s="87" t="s">
        <v>3686</v>
      </c>
      <c r="C2159" s="87" t="s">
        <v>3692</v>
      </c>
      <c r="D2159" s="86" t="s">
        <v>977</v>
      </c>
      <c r="E2159" s="86" t="s">
        <v>5288</v>
      </c>
      <c r="F2159" s="86" t="s">
        <v>27</v>
      </c>
      <c r="G2159" s="86" t="s">
        <v>22</v>
      </c>
      <c r="H2159" s="239">
        <f t="shared" si="31"/>
        <v>100</v>
      </c>
      <c r="I2159" s="86" t="s">
        <v>6205</v>
      </c>
    </row>
    <row r="2160" spans="1:9" x14ac:dyDescent="0.3">
      <c r="A2160" s="87" t="s">
        <v>3693</v>
      </c>
      <c r="B2160" s="87" t="s">
        <v>3686</v>
      </c>
      <c r="C2160" s="87" t="s">
        <v>3694</v>
      </c>
      <c r="D2160" s="86" t="s">
        <v>977</v>
      </c>
      <c r="E2160" s="86" t="s">
        <v>5288</v>
      </c>
      <c r="F2160" s="86" t="s">
        <v>27</v>
      </c>
      <c r="G2160" s="86" t="s">
        <v>22</v>
      </c>
      <c r="H2160" s="239">
        <f t="shared" si="31"/>
        <v>100</v>
      </c>
      <c r="I2160" s="86" t="s">
        <v>6205</v>
      </c>
    </row>
    <row r="2161" spans="1:9" x14ac:dyDescent="0.3">
      <c r="A2161" s="87" t="s">
        <v>3695</v>
      </c>
      <c r="B2161" s="87" t="s">
        <v>3696</v>
      </c>
      <c r="C2161" s="87" t="s">
        <v>1347</v>
      </c>
      <c r="D2161" s="86" t="s">
        <v>977</v>
      </c>
      <c r="E2161" s="86" t="s">
        <v>5289</v>
      </c>
      <c r="F2161" s="86" t="s">
        <v>27</v>
      </c>
      <c r="G2161" s="86" t="s">
        <v>85</v>
      </c>
      <c r="H2161" s="239">
        <f t="shared" si="31"/>
        <v>100</v>
      </c>
      <c r="I2161" s="86" t="s">
        <v>6205</v>
      </c>
    </row>
    <row r="2162" spans="1:9" x14ac:dyDescent="0.3">
      <c r="A2162" s="87" t="s">
        <v>3697</v>
      </c>
      <c r="B2162" s="87" t="s">
        <v>3696</v>
      </c>
      <c r="C2162" s="87" t="s">
        <v>3698</v>
      </c>
      <c r="D2162" s="86" t="s">
        <v>977</v>
      </c>
      <c r="E2162" s="86" t="s">
        <v>5289</v>
      </c>
      <c r="F2162" s="86" t="s">
        <v>27</v>
      </c>
      <c r="G2162" s="86" t="s">
        <v>85</v>
      </c>
      <c r="H2162" s="239">
        <f t="shared" si="31"/>
        <v>100</v>
      </c>
      <c r="I2162" s="86" t="s">
        <v>6205</v>
      </c>
    </row>
    <row r="2163" spans="1:9" x14ac:dyDescent="0.3">
      <c r="A2163" s="87" t="s">
        <v>3699</v>
      </c>
      <c r="B2163" s="87" t="s">
        <v>3696</v>
      </c>
      <c r="C2163" s="87" t="s">
        <v>3700</v>
      </c>
      <c r="D2163" s="86" t="s">
        <v>977</v>
      </c>
      <c r="E2163" s="86" t="s">
        <v>5289</v>
      </c>
      <c r="F2163" s="86" t="s">
        <v>27</v>
      </c>
      <c r="G2163" s="86" t="s">
        <v>85</v>
      </c>
      <c r="H2163" s="239">
        <f t="shared" si="31"/>
        <v>100</v>
      </c>
      <c r="I2163" s="86" t="s">
        <v>6205</v>
      </c>
    </row>
    <row r="2164" spans="1:9" x14ac:dyDescent="0.3">
      <c r="A2164" s="87" t="s">
        <v>3701</v>
      </c>
      <c r="B2164" s="87" t="s">
        <v>3696</v>
      </c>
      <c r="C2164" s="87" t="s">
        <v>3702</v>
      </c>
      <c r="D2164" s="86" t="s">
        <v>977</v>
      </c>
      <c r="E2164" s="86" t="s">
        <v>5289</v>
      </c>
      <c r="F2164" s="86" t="s">
        <v>27</v>
      </c>
      <c r="G2164" s="86" t="s">
        <v>22</v>
      </c>
      <c r="H2164" s="239">
        <f t="shared" si="31"/>
        <v>100</v>
      </c>
      <c r="I2164" s="86" t="s">
        <v>6205</v>
      </c>
    </row>
    <row r="2165" spans="1:9" x14ac:dyDescent="0.3">
      <c r="A2165" s="87" t="s">
        <v>3703</v>
      </c>
      <c r="B2165" s="87" t="s">
        <v>3696</v>
      </c>
      <c r="C2165" s="87" t="s">
        <v>3704</v>
      </c>
      <c r="D2165" s="86" t="s">
        <v>977</v>
      </c>
      <c r="E2165" s="86" t="s">
        <v>5289</v>
      </c>
      <c r="F2165" s="86" t="s">
        <v>27</v>
      </c>
      <c r="G2165" s="86" t="s">
        <v>22</v>
      </c>
      <c r="H2165" s="239">
        <f t="shared" si="31"/>
        <v>100</v>
      </c>
      <c r="I2165" s="86" t="s">
        <v>6205</v>
      </c>
    </row>
    <row r="2166" spans="1:9" x14ac:dyDescent="0.3">
      <c r="A2166" s="87" t="s">
        <v>3705</v>
      </c>
      <c r="B2166" s="87" t="s">
        <v>3696</v>
      </c>
      <c r="C2166" s="87" t="s">
        <v>3706</v>
      </c>
      <c r="D2166" s="86" t="s">
        <v>977</v>
      </c>
      <c r="E2166" s="86" t="s">
        <v>5289</v>
      </c>
      <c r="F2166" s="86" t="s">
        <v>27</v>
      </c>
      <c r="G2166" s="86" t="s">
        <v>22</v>
      </c>
      <c r="H2166" s="239">
        <f t="shared" si="31"/>
        <v>100</v>
      </c>
      <c r="I2166" s="86" t="s">
        <v>6205</v>
      </c>
    </row>
    <row r="2167" spans="1:9" x14ac:dyDescent="0.3">
      <c r="A2167" s="87" t="s">
        <v>3707</v>
      </c>
      <c r="B2167" s="87" t="s">
        <v>3696</v>
      </c>
      <c r="C2167" s="87" t="s">
        <v>3708</v>
      </c>
      <c r="D2167" s="86" t="s">
        <v>977</v>
      </c>
      <c r="E2167" s="86" t="s">
        <v>5289</v>
      </c>
      <c r="F2167" s="86" t="s">
        <v>27</v>
      </c>
      <c r="G2167" s="86" t="s">
        <v>85</v>
      </c>
      <c r="H2167" s="239">
        <f t="shared" si="31"/>
        <v>100</v>
      </c>
      <c r="I2167" s="86" t="s">
        <v>6205</v>
      </c>
    </row>
    <row r="2168" spans="1:9" x14ac:dyDescent="0.3">
      <c r="A2168" s="87" t="s">
        <v>3709</v>
      </c>
      <c r="B2168" s="87" t="s">
        <v>3696</v>
      </c>
      <c r="C2168" s="87" t="s">
        <v>3710</v>
      </c>
      <c r="D2168" s="86" t="s">
        <v>977</v>
      </c>
      <c r="E2168" s="86" t="s">
        <v>5289</v>
      </c>
      <c r="F2168" s="86" t="s">
        <v>27</v>
      </c>
      <c r="G2168" s="86" t="s">
        <v>85</v>
      </c>
      <c r="H2168" s="239">
        <f t="shared" si="31"/>
        <v>100</v>
      </c>
      <c r="I2168" s="86" t="s">
        <v>6205</v>
      </c>
    </row>
    <row r="2169" spans="1:9" x14ac:dyDescent="0.3">
      <c r="A2169" s="87" t="s">
        <v>3711</v>
      </c>
      <c r="B2169" s="87" t="s">
        <v>3696</v>
      </c>
      <c r="C2169" s="87" t="s">
        <v>3712</v>
      </c>
      <c r="D2169" s="86" t="s">
        <v>977</v>
      </c>
      <c r="E2169" s="86" t="s">
        <v>5289</v>
      </c>
      <c r="F2169" s="86" t="s">
        <v>27</v>
      </c>
      <c r="G2169" s="86"/>
      <c r="H2169" s="239">
        <f t="shared" si="31"/>
        <v>100</v>
      </c>
      <c r="I2169" s="86" t="s">
        <v>6205</v>
      </c>
    </row>
    <row r="2170" spans="1:9" x14ac:dyDescent="0.3">
      <c r="A2170" s="87" t="s">
        <v>3713</v>
      </c>
      <c r="B2170" s="87" t="s">
        <v>3696</v>
      </c>
      <c r="C2170" s="87" t="s">
        <v>3714</v>
      </c>
      <c r="D2170" s="86" t="s">
        <v>977</v>
      </c>
      <c r="E2170" s="86" t="s">
        <v>5289</v>
      </c>
      <c r="F2170" s="86" t="s">
        <v>27</v>
      </c>
      <c r="G2170" s="86" t="s">
        <v>22</v>
      </c>
      <c r="H2170" s="239">
        <f t="shared" si="31"/>
        <v>100</v>
      </c>
      <c r="I2170" s="86" t="s">
        <v>6205</v>
      </c>
    </row>
    <row r="2171" spans="1:9" x14ac:dyDescent="0.3">
      <c r="A2171" s="87" t="s">
        <v>3715</v>
      </c>
      <c r="B2171" s="87" t="s">
        <v>3696</v>
      </c>
      <c r="C2171" s="87" t="s">
        <v>3716</v>
      </c>
      <c r="D2171" s="86" t="s">
        <v>977</v>
      </c>
      <c r="E2171" s="86" t="s">
        <v>5289</v>
      </c>
      <c r="F2171" s="86" t="s">
        <v>27</v>
      </c>
      <c r="G2171" s="86"/>
      <c r="H2171" s="239">
        <f t="shared" si="31"/>
        <v>100</v>
      </c>
      <c r="I2171" s="86" t="s">
        <v>6205</v>
      </c>
    </row>
    <row r="2172" spans="1:9" x14ac:dyDescent="0.3">
      <c r="A2172" s="87" t="s">
        <v>3717</v>
      </c>
      <c r="B2172" s="87" t="s">
        <v>3718</v>
      </c>
      <c r="C2172" s="87" t="s">
        <v>1387</v>
      </c>
      <c r="D2172" s="86" t="s">
        <v>980</v>
      </c>
      <c r="E2172" s="86" t="s">
        <v>980</v>
      </c>
      <c r="F2172" s="86" t="s">
        <v>27</v>
      </c>
      <c r="G2172" s="86" t="s">
        <v>20</v>
      </c>
      <c r="H2172" s="239">
        <f t="shared" si="31"/>
        <v>100</v>
      </c>
      <c r="I2172" s="86" t="s">
        <v>6205</v>
      </c>
    </row>
    <row r="2173" spans="1:9" x14ac:dyDescent="0.3">
      <c r="A2173" s="87" t="s">
        <v>3719</v>
      </c>
      <c r="B2173" s="87" t="s">
        <v>3720</v>
      </c>
      <c r="C2173" s="87" t="s">
        <v>1392</v>
      </c>
      <c r="D2173" s="86" t="s">
        <v>982</v>
      </c>
      <c r="E2173" s="86" t="s">
        <v>982</v>
      </c>
      <c r="F2173" s="86" t="s">
        <v>27</v>
      </c>
      <c r="G2173" s="86" t="s">
        <v>22</v>
      </c>
      <c r="H2173" s="239">
        <f t="shared" si="31"/>
        <v>100</v>
      </c>
      <c r="I2173" s="86" t="s">
        <v>6205</v>
      </c>
    </row>
    <row r="2174" spans="1:9" x14ac:dyDescent="0.3">
      <c r="A2174" s="87" t="s">
        <v>3721</v>
      </c>
      <c r="B2174" s="87" t="s">
        <v>3720</v>
      </c>
      <c r="C2174" s="87" t="s">
        <v>1394</v>
      </c>
      <c r="D2174" s="86" t="s">
        <v>982</v>
      </c>
      <c r="E2174" s="86" t="s">
        <v>982</v>
      </c>
      <c r="F2174" s="86" t="s">
        <v>27</v>
      </c>
      <c r="G2174" s="86" t="s">
        <v>22</v>
      </c>
      <c r="H2174" s="239">
        <f t="shared" si="31"/>
        <v>100</v>
      </c>
      <c r="I2174" s="86" t="s">
        <v>6205</v>
      </c>
    </row>
    <row r="2175" spans="1:9" x14ac:dyDescent="0.3">
      <c r="A2175" s="87" t="s">
        <v>3722</v>
      </c>
      <c r="B2175" s="87" t="s">
        <v>3720</v>
      </c>
      <c r="C2175" s="87" t="s">
        <v>1399</v>
      </c>
      <c r="D2175" s="86" t="s">
        <v>982</v>
      </c>
      <c r="E2175" s="86" t="s">
        <v>982</v>
      </c>
      <c r="F2175" s="86" t="s">
        <v>27</v>
      </c>
      <c r="G2175" s="86"/>
      <c r="H2175" s="239">
        <f t="shared" si="31"/>
        <v>100</v>
      </c>
      <c r="I2175" s="86" t="s">
        <v>6205</v>
      </c>
    </row>
    <row r="2176" spans="1:9" x14ac:dyDescent="0.3">
      <c r="A2176" s="87" t="s">
        <v>3723</v>
      </c>
      <c r="B2176" s="87" t="s">
        <v>3720</v>
      </c>
      <c r="C2176" s="87" t="s">
        <v>1723</v>
      </c>
      <c r="D2176" s="86" t="s">
        <v>982</v>
      </c>
      <c r="E2176" s="86" t="s">
        <v>982</v>
      </c>
      <c r="F2176" s="86" t="s">
        <v>27</v>
      </c>
      <c r="G2176" s="86" t="s">
        <v>20</v>
      </c>
      <c r="H2176" s="239">
        <f t="shared" ref="H2176:H2239" si="32">IF($A2176="","",IF($F2176=INDEX(Cat_ZAP,1),INDEX(Pts_ZAP,1),IF($G2176="","",_xlfn.XLOOKUP($G2176,Cat_Marg,Pts_Marg,""))))</f>
        <v>100</v>
      </c>
      <c r="I2176" s="86" t="s">
        <v>6205</v>
      </c>
    </row>
    <row r="2177" spans="1:9" x14ac:dyDescent="0.3">
      <c r="A2177" s="87" t="s">
        <v>3724</v>
      </c>
      <c r="B2177" s="87" t="s">
        <v>3725</v>
      </c>
      <c r="C2177" s="87" t="s">
        <v>1396</v>
      </c>
      <c r="D2177" s="86" t="s">
        <v>982</v>
      </c>
      <c r="E2177" s="86" t="s">
        <v>5290</v>
      </c>
      <c r="F2177" s="86" t="s">
        <v>27</v>
      </c>
      <c r="G2177" s="86" t="s">
        <v>22</v>
      </c>
      <c r="H2177" s="239">
        <f t="shared" si="32"/>
        <v>100</v>
      </c>
      <c r="I2177" s="86" t="s">
        <v>6205</v>
      </c>
    </row>
    <row r="2178" spans="1:9" x14ac:dyDescent="0.3">
      <c r="A2178" s="87" t="s">
        <v>3726</v>
      </c>
      <c r="B2178" s="87" t="s">
        <v>3727</v>
      </c>
      <c r="C2178" s="87" t="s">
        <v>1402</v>
      </c>
      <c r="D2178" s="86" t="s">
        <v>984</v>
      </c>
      <c r="E2178" s="86" t="s">
        <v>984</v>
      </c>
      <c r="F2178" s="86" t="s">
        <v>27</v>
      </c>
      <c r="G2178" s="86"/>
      <c r="H2178" s="239">
        <f t="shared" si="32"/>
        <v>100</v>
      </c>
      <c r="I2178" s="86" t="s">
        <v>6205</v>
      </c>
    </row>
    <row r="2179" spans="1:9" x14ac:dyDescent="0.3">
      <c r="A2179" s="87" t="s">
        <v>3728</v>
      </c>
      <c r="B2179" s="87" t="s">
        <v>3727</v>
      </c>
      <c r="C2179" s="87" t="s">
        <v>1404</v>
      </c>
      <c r="D2179" s="86" t="s">
        <v>984</v>
      </c>
      <c r="E2179" s="86" t="s">
        <v>984</v>
      </c>
      <c r="F2179" s="86" t="s">
        <v>27</v>
      </c>
      <c r="G2179" s="86" t="s">
        <v>85</v>
      </c>
      <c r="H2179" s="239">
        <f t="shared" si="32"/>
        <v>100</v>
      </c>
      <c r="I2179" s="86" t="s">
        <v>6205</v>
      </c>
    </row>
    <row r="2180" spans="1:9" x14ac:dyDescent="0.3">
      <c r="A2180" s="87" t="s">
        <v>3729</v>
      </c>
      <c r="B2180" s="87" t="s">
        <v>3727</v>
      </c>
      <c r="C2180" s="87" t="s">
        <v>1406</v>
      </c>
      <c r="D2180" s="86" t="s">
        <v>984</v>
      </c>
      <c r="E2180" s="86" t="s">
        <v>984</v>
      </c>
      <c r="F2180" s="86" t="s">
        <v>27</v>
      </c>
      <c r="G2180" s="86" t="s">
        <v>85</v>
      </c>
      <c r="H2180" s="239">
        <f t="shared" si="32"/>
        <v>100</v>
      </c>
      <c r="I2180" s="86" t="s">
        <v>6205</v>
      </c>
    </row>
    <row r="2181" spans="1:9" x14ac:dyDescent="0.3">
      <c r="A2181" s="87" t="s">
        <v>3730</v>
      </c>
      <c r="B2181" s="87" t="s">
        <v>3731</v>
      </c>
      <c r="C2181" s="87" t="s">
        <v>1728</v>
      </c>
      <c r="D2181" s="86" t="s">
        <v>985</v>
      </c>
      <c r="E2181" s="86" t="s">
        <v>985</v>
      </c>
      <c r="F2181" s="86" t="s">
        <v>27</v>
      </c>
      <c r="G2181" s="86" t="s">
        <v>18</v>
      </c>
      <c r="H2181" s="239">
        <f t="shared" si="32"/>
        <v>100</v>
      </c>
      <c r="I2181" s="86" t="s">
        <v>6205</v>
      </c>
    </row>
    <row r="2182" spans="1:9" x14ac:dyDescent="0.3">
      <c r="A2182" s="87" t="s">
        <v>3732</v>
      </c>
      <c r="B2182" s="87" t="s">
        <v>3731</v>
      </c>
      <c r="C2182" s="87" t="s">
        <v>1448</v>
      </c>
      <c r="D2182" s="86" t="s">
        <v>985</v>
      </c>
      <c r="E2182" s="86" t="s">
        <v>985</v>
      </c>
      <c r="F2182" s="86" t="s">
        <v>27</v>
      </c>
      <c r="G2182" s="86" t="s">
        <v>18</v>
      </c>
      <c r="H2182" s="239">
        <f t="shared" si="32"/>
        <v>100</v>
      </c>
      <c r="I2182" s="86" t="s">
        <v>6205</v>
      </c>
    </row>
    <row r="2183" spans="1:9" x14ac:dyDescent="0.3">
      <c r="A2183" s="87" t="s">
        <v>3733</v>
      </c>
      <c r="B2183" s="87" t="s">
        <v>3734</v>
      </c>
      <c r="C2183" s="87" t="s">
        <v>1415</v>
      </c>
      <c r="D2183" s="86" t="s">
        <v>987</v>
      </c>
      <c r="E2183" s="86" t="s">
        <v>987</v>
      </c>
      <c r="F2183" s="86" t="s">
        <v>27</v>
      </c>
      <c r="G2183" s="86" t="s">
        <v>22</v>
      </c>
      <c r="H2183" s="239">
        <f t="shared" si="32"/>
        <v>100</v>
      </c>
      <c r="I2183" s="86" t="s">
        <v>6205</v>
      </c>
    </row>
    <row r="2184" spans="1:9" x14ac:dyDescent="0.3">
      <c r="A2184" s="87" t="s">
        <v>3735</v>
      </c>
      <c r="B2184" s="87" t="s">
        <v>3734</v>
      </c>
      <c r="C2184" s="87" t="s">
        <v>1417</v>
      </c>
      <c r="D2184" s="86" t="s">
        <v>987</v>
      </c>
      <c r="E2184" s="86" t="s">
        <v>987</v>
      </c>
      <c r="F2184" s="86" t="s">
        <v>27</v>
      </c>
      <c r="G2184" s="86" t="s">
        <v>22</v>
      </c>
      <c r="H2184" s="239">
        <f t="shared" si="32"/>
        <v>100</v>
      </c>
      <c r="I2184" s="86" t="s">
        <v>6205</v>
      </c>
    </row>
    <row r="2185" spans="1:9" x14ac:dyDescent="0.3">
      <c r="A2185" s="87" t="s">
        <v>3736</v>
      </c>
      <c r="B2185" s="87" t="s">
        <v>3734</v>
      </c>
      <c r="C2185" s="87" t="s">
        <v>1419</v>
      </c>
      <c r="D2185" s="86" t="s">
        <v>987</v>
      </c>
      <c r="E2185" s="86" t="s">
        <v>987</v>
      </c>
      <c r="F2185" s="86" t="s">
        <v>27</v>
      </c>
      <c r="G2185" s="86"/>
      <c r="H2185" s="239">
        <f t="shared" si="32"/>
        <v>100</v>
      </c>
      <c r="I2185" s="86" t="s">
        <v>6205</v>
      </c>
    </row>
    <row r="2186" spans="1:9" x14ac:dyDescent="0.3">
      <c r="A2186" s="87" t="s">
        <v>3737</v>
      </c>
      <c r="B2186" s="87" t="s">
        <v>3738</v>
      </c>
      <c r="C2186" s="87" t="s">
        <v>1829</v>
      </c>
      <c r="D2186" s="86" t="s">
        <v>987</v>
      </c>
      <c r="E2186" s="86" t="s">
        <v>5291</v>
      </c>
      <c r="F2186" s="86" t="s">
        <v>27</v>
      </c>
      <c r="G2186" s="86" t="s">
        <v>22</v>
      </c>
      <c r="H2186" s="239">
        <f t="shared" si="32"/>
        <v>100</v>
      </c>
      <c r="I2186" s="86" t="s">
        <v>6205</v>
      </c>
    </row>
    <row r="2187" spans="1:9" x14ac:dyDescent="0.3">
      <c r="A2187" s="87" t="s">
        <v>3739</v>
      </c>
      <c r="B2187" s="87" t="s">
        <v>3738</v>
      </c>
      <c r="C2187" s="87" t="s">
        <v>1791</v>
      </c>
      <c r="D2187" s="86" t="s">
        <v>987</v>
      </c>
      <c r="E2187" s="86" t="s">
        <v>5291</v>
      </c>
      <c r="F2187" s="86" t="s">
        <v>27</v>
      </c>
      <c r="G2187" s="86" t="s">
        <v>22</v>
      </c>
      <c r="H2187" s="239">
        <f t="shared" si="32"/>
        <v>100</v>
      </c>
      <c r="I2187" s="86" t="s">
        <v>6205</v>
      </c>
    </row>
    <row r="2188" spans="1:9" x14ac:dyDescent="0.3">
      <c r="A2188" s="87" t="s">
        <v>3740</v>
      </c>
      <c r="B2188" s="87" t="s">
        <v>3738</v>
      </c>
      <c r="C2188" s="87" t="s">
        <v>1793</v>
      </c>
      <c r="D2188" s="86" t="s">
        <v>987</v>
      </c>
      <c r="E2188" s="86" t="s">
        <v>5291</v>
      </c>
      <c r="F2188" s="86" t="s">
        <v>27</v>
      </c>
      <c r="G2188" s="86" t="s">
        <v>22</v>
      </c>
      <c r="H2188" s="239">
        <f t="shared" si="32"/>
        <v>100</v>
      </c>
      <c r="I2188" s="86" t="s">
        <v>6205</v>
      </c>
    </row>
    <row r="2189" spans="1:9" x14ac:dyDescent="0.3">
      <c r="A2189" s="87" t="s">
        <v>3741</v>
      </c>
      <c r="B2189" s="87" t="s">
        <v>3738</v>
      </c>
      <c r="C2189" s="87" t="s">
        <v>3742</v>
      </c>
      <c r="D2189" s="86" t="s">
        <v>987</v>
      </c>
      <c r="E2189" s="86" t="s">
        <v>5291</v>
      </c>
      <c r="F2189" s="86" t="s">
        <v>27</v>
      </c>
      <c r="G2189" s="86" t="s">
        <v>22</v>
      </c>
      <c r="H2189" s="239">
        <f t="shared" si="32"/>
        <v>100</v>
      </c>
      <c r="I2189" s="86" t="s">
        <v>6205</v>
      </c>
    </row>
    <row r="2190" spans="1:9" x14ac:dyDescent="0.3">
      <c r="A2190" s="87" t="s">
        <v>3743</v>
      </c>
      <c r="B2190" s="87" t="s">
        <v>3738</v>
      </c>
      <c r="C2190" s="87" t="s">
        <v>3744</v>
      </c>
      <c r="D2190" s="86" t="s">
        <v>987</v>
      </c>
      <c r="E2190" s="86" t="s">
        <v>5291</v>
      </c>
      <c r="F2190" s="86" t="s">
        <v>27</v>
      </c>
      <c r="G2190" s="86" t="s">
        <v>22</v>
      </c>
      <c r="H2190" s="239">
        <f t="shared" si="32"/>
        <v>100</v>
      </c>
      <c r="I2190" s="86" t="s">
        <v>6205</v>
      </c>
    </row>
    <row r="2191" spans="1:9" x14ac:dyDescent="0.3">
      <c r="A2191" s="87" t="s">
        <v>3745</v>
      </c>
      <c r="B2191" s="87" t="s">
        <v>3746</v>
      </c>
      <c r="C2191" s="87" t="s">
        <v>1666</v>
      </c>
      <c r="D2191" s="86" t="s">
        <v>989</v>
      </c>
      <c r="E2191" s="86" t="s">
        <v>989</v>
      </c>
      <c r="F2191" s="86" t="s">
        <v>27</v>
      </c>
      <c r="G2191" s="86" t="s">
        <v>22</v>
      </c>
      <c r="H2191" s="239">
        <f t="shared" si="32"/>
        <v>100</v>
      </c>
      <c r="I2191" s="86" t="s">
        <v>6205</v>
      </c>
    </row>
    <row r="2192" spans="1:9" x14ac:dyDescent="0.3">
      <c r="A2192" s="87" t="s">
        <v>3747</v>
      </c>
      <c r="B2192" s="87" t="s">
        <v>3746</v>
      </c>
      <c r="C2192" s="87" t="s">
        <v>2527</v>
      </c>
      <c r="D2192" s="86" t="s">
        <v>989</v>
      </c>
      <c r="E2192" s="86" t="s">
        <v>989</v>
      </c>
      <c r="F2192" s="86" t="s">
        <v>27</v>
      </c>
      <c r="G2192" s="86" t="s">
        <v>22</v>
      </c>
      <c r="H2192" s="239">
        <f t="shared" si="32"/>
        <v>100</v>
      </c>
      <c r="I2192" s="86" t="s">
        <v>6205</v>
      </c>
    </row>
    <row r="2193" spans="1:9" x14ac:dyDescent="0.3">
      <c r="A2193" s="87" t="s">
        <v>3748</v>
      </c>
      <c r="B2193" s="87" t="s">
        <v>3746</v>
      </c>
      <c r="C2193" s="87" t="s">
        <v>1872</v>
      </c>
      <c r="D2193" s="86" t="s">
        <v>989</v>
      </c>
      <c r="E2193" s="86" t="s">
        <v>989</v>
      </c>
      <c r="F2193" s="86" t="s">
        <v>27</v>
      </c>
      <c r="G2193" s="86" t="s">
        <v>22</v>
      </c>
      <c r="H2193" s="239">
        <f t="shared" si="32"/>
        <v>100</v>
      </c>
      <c r="I2193" s="86" t="s">
        <v>6205</v>
      </c>
    </row>
    <row r="2194" spans="1:9" x14ac:dyDescent="0.3">
      <c r="A2194" s="87" t="s">
        <v>3749</v>
      </c>
      <c r="B2194" s="87" t="s">
        <v>3746</v>
      </c>
      <c r="C2194" s="87" t="s">
        <v>1865</v>
      </c>
      <c r="D2194" s="86" t="s">
        <v>989</v>
      </c>
      <c r="E2194" s="86" t="s">
        <v>989</v>
      </c>
      <c r="F2194" s="86" t="s">
        <v>27</v>
      </c>
      <c r="G2194" s="86" t="s">
        <v>22</v>
      </c>
      <c r="H2194" s="239">
        <f t="shared" si="32"/>
        <v>100</v>
      </c>
      <c r="I2194" s="86" t="s">
        <v>6205</v>
      </c>
    </row>
    <row r="2195" spans="1:9" x14ac:dyDescent="0.3">
      <c r="A2195" s="87" t="s">
        <v>3750</v>
      </c>
      <c r="B2195" s="87" t="s">
        <v>3751</v>
      </c>
      <c r="C2195" s="87" t="s">
        <v>1462</v>
      </c>
      <c r="D2195" s="86" t="s">
        <v>989</v>
      </c>
      <c r="E2195" s="86" t="s">
        <v>5292</v>
      </c>
      <c r="F2195" s="86" t="s">
        <v>27</v>
      </c>
      <c r="G2195" s="86" t="s">
        <v>85</v>
      </c>
      <c r="H2195" s="239">
        <f t="shared" si="32"/>
        <v>100</v>
      </c>
      <c r="I2195" s="86" t="s">
        <v>6205</v>
      </c>
    </row>
    <row r="2196" spans="1:9" x14ac:dyDescent="0.3">
      <c r="A2196" s="87" t="s">
        <v>3752</v>
      </c>
      <c r="B2196" s="87" t="s">
        <v>3751</v>
      </c>
      <c r="C2196" s="87" t="s">
        <v>1464</v>
      </c>
      <c r="D2196" s="86" t="s">
        <v>989</v>
      </c>
      <c r="E2196" s="86" t="s">
        <v>5292</v>
      </c>
      <c r="F2196" s="86" t="s">
        <v>27</v>
      </c>
      <c r="G2196" s="86" t="s">
        <v>85</v>
      </c>
      <c r="H2196" s="239">
        <f t="shared" si="32"/>
        <v>100</v>
      </c>
      <c r="I2196" s="86" t="s">
        <v>6205</v>
      </c>
    </row>
    <row r="2197" spans="1:9" x14ac:dyDescent="0.3">
      <c r="A2197" s="87" t="s">
        <v>3753</v>
      </c>
      <c r="B2197" s="87" t="s">
        <v>3754</v>
      </c>
      <c r="C2197" s="87" t="s">
        <v>1466</v>
      </c>
      <c r="D2197" s="86" t="s">
        <v>989</v>
      </c>
      <c r="E2197" s="86" t="s">
        <v>5293</v>
      </c>
      <c r="F2197" s="86" t="s">
        <v>27</v>
      </c>
      <c r="G2197" s="86" t="s">
        <v>85</v>
      </c>
      <c r="H2197" s="239">
        <f t="shared" si="32"/>
        <v>100</v>
      </c>
      <c r="I2197" s="86" t="s">
        <v>6205</v>
      </c>
    </row>
    <row r="2198" spans="1:9" x14ac:dyDescent="0.3">
      <c r="A2198" s="87" t="s">
        <v>3755</v>
      </c>
      <c r="B2198" s="87" t="s">
        <v>3756</v>
      </c>
      <c r="C2198" s="87" t="s">
        <v>3577</v>
      </c>
      <c r="D2198" s="86" t="s">
        <v>991</v>
      </c>
      <c r="E2198" s="86" t="s">
        <v>991</v>
      </c>
      <c r="F2198" s="86" t="s">
        <v>27</v>
      </c>
      <c r="G2198" s="86" t="s">
        <v>22</v>
      </c>
      <c r="H2198" s="239">
        <f t="shared" si="32"/>
        <v>100</v>
      </c>
      <c r="I2198" s="86" t="s">
        <v>6205</v>
      </c>
    </row>
    <row r="2199" spans="1:9" x14ac:dyDescent="0.3">
      <c r="A2199" s="87" t="s">
        <v>3757</v>
      </c>
      <c r="B2199" s="87" t="s">
        <v>3756</v>
      </c>
      <c r="C2199" s="87" t="s">
        <v>2388</v>
      </c>
      <c r="D2199" s="86" t="s">
        <v>991</v>
      </c>
      <c r="E2199" s="86" t="s">
        <v>991</v>
      </c>
      <c r="F2199" s="86" t="s">
        <v>27</v>
      </c>
      <c r="G2199" s="86" t="s">
        <v>20</v>
      </c>
      <c r="H2199" s="239">
        <f t="shared" si="32"/>
        <v>100</v>
      </c>
      <c r="I2199" s="86" t="s">
        <v>6205</v>
      </c>
    </row>
    <row r="2200" spans="1:9" x14ac:dyDescent="0.3">
      <c r="A2200" s="87" t="s">
        <v>3758</v>
      </c>
      <c r="B2200" s="87" t="s">
        <v>3756</v>
      </c>
      <c r="C2200" s="87" t="s">
        <v>1538</v>
      </c>
      <c r="D2200" s="86" t="s">
        <v>991</v>
      </c>
      <c r="E2200" s="86" t="s">
        <v>991</v>
      </c>
      <c r="F2200" s="86" t="s">
        <v>27</v>
      </c>
      <c r="G2200" s="86" t="s">
        <v>22</v>
      </c>
      <c r="H2200" s="239">
        <f t="shared" si="32"/>
        <v>100</v>
      </c>
      <c r="I2200" s="86" t="s">
        <v>6205</v>
      </c>
    </row>
    <row r="2201" spans="1:9" x14ac:dyDescent="0.3">
      <c r="A2201" s="87" t="s">
        <v>3759</v>
      </c>
      <c r="B2201" s="87" t="s">
        <v>3756</v>
      </c>
      <c r="C2201" s="87" t="s">
        <v>1842</v>
      </c>
      <c r="D2201" s="86" t="s">
        <v>991</v>
      </c>
      <c r="E2201" s="86" t="s">
        <v>991</v>
      </c>
      <c r="F2201" s="86" t="s">
        <v>27</v>
      </c>
      <c r="G2201" s="86" t="s">
        <v>22</v>
      </c>
      <c r="H2201" s="239">
        <f t="shared" si="32"/>
        <v>100</v>
      </c>
      <c r="I2201" s="86" t="s">
        <v>6205</v>
      </c>
    </row>
    <row r="2202" spans="1:9" x14ac:dyDescent="0.3">
      <c r="A2202" s="87" t="s">
        <v>3760</v>
      </c>
      <c r="B2202" s="87" t="s">
        <v>3756</v>
      </c>
      <c r="C2202" s="87" t="s">
        <v>1898</v>
      </c>
      <c r="D2202" s="86" t="s">
        <v>991</v>
      </c>
      <c r="E2202" s="86" t="s">
        <v>991</v>
      </c>
      <c r="F2202" s="86" t="s">
        <v>27</v>
      </c>
      <c r="G2202" s="86"/>
      <c r="H2202" s="239">
        <f t="shared" si="32"/>
        <v>100</v>
      </c>
      <c r="I2202" s="86" t="s">
        <v>6205</v>
      </c>
    </row>
    <row r="2203" spans="1:9" x14ac:dyDescent="0.3">
      <c r="A2203" s="87" t="s">
        <v>3761</v>
      </c>
      <c r="B2203" s="87" t="s">
        <v>3762</v>
      </c>
      <c r="C2203" s="87" t="s">
        <v>1406</v>
      </c>
      <c r="D2203" s="86" t="s">
        <v>993</v>
      </c>
      <c r="E2203" s="86" t="s">
        <v>994</v>
      </c>
      <c r="F2203" s="86" t="s">
        <v>27</v>
      </c>
      <c r="G2203" s="86" t="s">
        <v>18</v>
      </c>
      <c r="H2203" s="239">
        <f t="shared" si="32"/>
        <v>100</v>
      </c>
      <c r="I2203" s="86" t="s">
        <v>6205</v>
      </c>
    </row>
    <row r="2204" spans="1:9" x14ac:dyDescent="0.3">
      <c r="A2204" s="87" t="s">
        <v>3763</v>
      </c>
      <c r="B2204" s="87" t="s">
        <v>3762</v>
      </c>
      <c r="C2204" s="87" t="s">
        <v>1408</v>
      </c>
      <c r="D2204" s="86" t="s">
        <v>993</v>
      </c>
      <c r="E2204" s="86" t="s">
        <v>994</v>
      </c>
      <c r="F2204" s="86" t="s">
        <v>27</v>
      </c>
      <c r="G2204" s="86" t="s">
        <v>18</v>
      </c>
      <c r="H2204" s="239">
        <f t="shared" si="32"/>
        <v>100</v>
      </c>
      <c r="I2204" s="86" t="s">
        <v>6205</v>
      </c>
    </row>
    <row r="2205" spans="1:9" x14ac:dyDescent="0.3">
      <c r="A2205" s="87" t="s">
        <v>3764</v>
      </c>
      <c r="B2205" s="87" t="s">
        <v>3762</v>
      </c>
      <c r="C2205" s="87" t="s">
        <v>2105</v>
      </c>
      <c r="D2205" s="86" t="s">
        <v>993</v>
      </c>
      <c r="E2205" s="86" t="s">
        <v>994</v>
      </c>
      <c r="F2205" s="86" t="s">
        <v>27</v>
      </c>
      <c r="G2205" s="86" t="s">
        <v>22</v>
      </c>
      <c r="H2205" s="239">
        <f t="shared" si="32"/>
        <v>100</v>
      </c>
      <c r="I2205" s="86" t="s">
        <v>6205</v>
      </c>
    </row>
    <row r="2206" spans="1:9" x14ac:dyDescent="0.3">
      <c r="A2206" s="87" t="s">
        <v>3765</v>
      </c>
      <c r="B2206" s="87" t="s">
        <v>3762</v>
      </c>
      <c r="C2206" s="87" t="s">
        <v>2116</v>
      </c>
      <c r="D2206" s="86" t="s">
        <v>993</v>
      </c>
      <c r="E2206" s="86" t="s">
        <v>994</v>
      </c>
      <c r="F2206" s="86" t="s">
        <v>27</v>
      </c>
      <c r="G2206" s="86" t="s">
        <v>20</v>
      </c>
      <c r="H2206" s="239">
        <f t="shared" si="32"/>
        <v>100</v>
      </c>
      <c r="I2206" s="86" t="s">
        <v>6205</v>
      </c>
    </row>
    <row r="2207" spans="1:9" x14ac:dyDescent="0.3">
      <c r="A2207" s="87" t="s">
        <v>3766</v>
      </c>
      <c r="B2207" s="87" t="s">
        <v>3762</v>
      </c>
      <c r="C2207" s="87" t="s">
        <v>3767</v>
      </c>
      <c r="D2207" s="86" t="s">
        <v>993</v>
      </c>
      <c r="E2207" s="86" t="s">
        <v>994</v>
      </c>
      <c r="F2207" s="86" t="s">
        <v>27</v>
      </c>
      <c r="G2207" s="86" t="s">
        <v>85</v>
      </c>
      <c r="H2207" s="239">
        <f t="shared" si="32"/>
        <v>100</v>
      </c>
      <c r="I2207" s="86" t="s">
        <v>6205</v>
      </c>
    </row>
    <row r="2208" spans="1:9" x14ac:dyDescent="0.3">
      <c r="A2208" s="87" t="s">
        <v>3768</v>
      </c>
      <c r="B2208" s="87" t="s">
        <v>3762</v>
      </c>
      <c r="C2208" s="87" t="s">
        <v>3769</v>
      </c>
      <c r="D2208" s="86" t="s">
        <v>993</v>
      </c>
      <c r="E2208" s="86" t="s">
        <v>994</v>
      </c>
      <c r="F2208" s="86" t="s">
        <v>27</v>
      </c>
      <c r="G2208" s="86" t="s">
        <v>22</v>
      </c>
      <c r="H2208" s="239">
        <f t="shared" si="32"/>
        <v>100</v>
      </c>
      <c r="I2208" s="86" t="s">
        <v>6205</v>
      </c>
    </row>
    <row r="2209" spans="1:9" x14ac:dyDescent="0.3">
      <c r="A2209" s="87" t="s">
        <v>3770</v>
      </c>
      <c r="B2209" s="87" t="s">
        <v>3762</v>
      </c>
      <c r="C2209" s="87" t="s">
        <v>2121</v>
      </c>
      <c r="D2209" s="86" t="s">
        <v>993</v>
      </c>
      <c r="E2209" s="86" t="s">
        <v>994</v>
      </c>
      <c r="F2209" s="86" t="s">
        <v>27</v>
      </c>
      <c r="G2209" s="86" t="s">
        <v>20</v>
      </c>
      <c r="H2209" s="239">
        <f t="shared" si="32"/>
        <v>100</v>
      </c>
      <c r="I2209" s="86" t="s">
        <v>6205</v>
      </c>
    </row>
    <row r="2210" spans="1:9" x14ac:dyDescent="0.3">
      <c r="A2210" s="87" t="s">
        <v>3771</v>
      </c>
      <c r="B2210" s="87" t="s">
        <v>3762</v>
      </c>
      <c r="C2210" s="87" t="s">
        <v>3772</v>
      </c>
      <c r="D2210" s="86" t="s">
        <v>993</v>
      </c>
      <c r="E2210" s="86" t="s">
        <v>994</v>
      </c>
      <c r="F2210" s="86" t="s">
        <v>27</v>
      </c>
      <c r="G2210" s="86" t="s">
        <v>20</v>
      </c>
      <c r="H2210" s="239">
        <f t="shared" si="32"/>
        <v>100</v>
      </c>
      <c r="I2210" s="86" t="s">
        <v>6205</v>
      </c>
    </row>
    <row r="2211" spans="1:9" x14ac:dyDescent="0.3">
      <c r="A2211" s="87" t="s">
        <v>3773</v>
      </c>
      <c r="B2211" s="87" t="s">
        <v>3762</v>
      </c>
      <c r="C2211" s="87" t="s">
        <v>3774</v>
      </c>
      <c r="D2211" s="86" t="s">
        <v>993</v>
      </c>
      <c r="E2211" s="86" t="s">
        <v>994</v>
      </c>
      <c r="F2211" s="86" t="s">
        <v>27</v>
      </c>
      <c r="G2211" s="86" t="s">
        <v>20</v>
      </c>
      <c r="H2211" s="239">
        <f t="shared" si="32"/>
        <v>100</v>
      </c>
      <c r="I2211" s="86" t="s">
        <v>6205</v>
      </c>
    </row>
    <row r="2212" spans="1:9" x14ac:dyDescent="0.3">
      <c r="A2212" s="87" t="s">
        <v>3775</v>
      </c>
      <c r="B2212" s="87" t="s">
        <v>3762</v>
      </c>
      <c r="C2212" s="87" t="s">
        <v>3776</v>
      </c>
      <c r="D2212" s="86" t="s">
        <v>993</v>
      </c>
      <c r="E2212" s="86" t="s">
        <v>994</v>
      </c>
      <c r="F2212" s="86" t="s">
        <v>27</v>
      </c>
      <c r="G2212" s="86" t="s">
        <v>18</v>
      </c>
      <c r="H2212" s="239">
        <f t="shared" si="32"/>
        <v>100</v>
      </c>
      <c r="I2212" s="86" t="s">
        <v>6205</v>
      </c>
    </row>
    <row r="2213" spans="1:9" x14ac:dyDescent="0.3">
      <c r="A2213" s="87" t="s">
        <v>3777</v>
      </c>
      <c r="B2213" s="87" t="s">
        <v>3762</v>
      </c>
      <c r="C2213" s="87" t="s">
        <v>3778</v>
      </c>
      <c r="D2213" s="86" t="s">
        <v>993</v>
      </c>
      <c r="E2213" s="86" t="s">
        <v>994</v>
      </c>
      <c r="F2213" s="86" t="s">
        <v>27</v>
      </c>
      <c r="G2213" s="86" t="s">
        <v>85</v>
      </c>
      <c r="H2213" s="239">
        <f t="shared" si="32"/>
        <v>100</v>
      </c>
      <c r="I2213" s="86" t="s">
        <v>6205</v>
      </c>
    </row>
    <row r="2214" spans="1:9" x14ac:dyDescent="0.3">
      <c r="A2214" s="87" t="s">
        <v>3779</v>
      </c>
      <c r="B2214" s="87" t="s">
        <v>3762</v>
      </c>
      <c r="C2214" s="87" t="s">
        <v>3780</v>
      </c>
      <c r="D2214" s="86" t="s">
        <v>993</v>
      </c>
      <c r="E2214" s="86" t="s">
        <v>994</v>
      </c>
      <c r="F2214" s="86" t="s">
        <v>27</v>
      </c>
      <c r="G2214" s="86" t="s">
        <v>84</v>
      </c>
      <c r="H2214" s="239">
        <f t="shared" si="32"/>
        <v>100</v>
      </c>
      <c r="I2214" s="86" t="s">
        <v>6205</v>
      </c>
    </row>
    <row r="2215" spans="1:9" x14ac:dyDescent="0.3">
      <c r="A2215" s="87" t="s">
        <v>3781</v>
      </c>
      <c r="B2215" s="87" t="s">
        <v>3762</v>
      </c>
      <c r="C2215" s="87" t="s">
        <v>3782</v>
      </c>
      <c r="D2215" s="86" t="s">
        <v>993</v>
      </c>
      <c r="E2215" s="86" t="s">
        <v>994</v>
      </c>
      <c r="F2215" s="86" t="s">
        <v>27</v>
      </c>
      <c r="G2215" s="86" t="s">
        <v>22</v>
      </c>
      <c r="H2215" s="239">
        <f t="shared" si="32"/>
        <v>100</v>
      </c>
      <c r="I2215" s="86" t="s">
        <v>6205</v>
      </c>
    </row>
    <row r="2216" spans="1:9" x14ac:dyDescent="0.3">
      <c r="A2216" s="87" t="s">
        <v>3783</v>
      </c>
      <c r="B2216" s="87" t="s">
        <v>3762</v>
      </c>
      <c r="C2216" s="87" t="s">
        <v>2708</v>
      </c>
      <c r="D2216" s="86" t="s">
        <v>993</v>
      </c>
      <c r="E2216" s="86" t="s">
        <v>994</v>
      </c>
      <c r="F2216" s="86" t="s">
        <v>27</v>
      </c>
      <c r="G2216" s="86" t="s">
        <v>84</v>
      </c>
      <c r="H2216" s="239">
        <f t="shared" si="32"/>
        <v>100</v>
      </c>
      <c r="I2216" s="86" t="s">
        <v>6205</v>
      </c>
    </row>
    <row r="2217" spans="1:9" x14ac:dyDescent="0.3">
      <c r="A2217" s="87" t="s">
        <v>3784</v>
      </c>
      <c r="B2217" s="87" t="s">
        <v>3762</v>
      </c>
      <c r="C2217" s="87" t="s">
        <v>2710</v>
      </c>
      <c r="D2217" s="86" t="s">
        <v>993</v>
      </c>
      <c r="E2217" s="86" t="s">
        <v>994</v>
      </c>
      <c r="F2217" s="86" t="s">
        <v>27</v>
      </c>
      <c r="G2217" s="86" t="s">
        <v>22</v>
      </c>
      <c r="H2217" s="239">
        <f t="shared" si="32"/>
        <v>100</v>
      </c>
      <c r="I2217" s="86" t="s">
        <v>6205</v>
      </c>
    </row>
    <row r="2218" spans="1:9" x14ac:dyDescent="0.3">
      <c r="A2218" s="87" t="s">
        <v>3785</v>
      </c>
      <c r="B2218" s="87" t="s">
        <v>3762</v>
      </c>
      <c r="C2218" s="87" t="s">
        <v>2712</v>
      </c>
      <c r="D2218" s="86" t="s">
        <v>993</v>
      </c>
      <c r="E2218" s="86" t="s">
        <v>994</v>
      </c>
      <c r="F2218" s="86" t="s">
        <v>27</v>
      </c>
      <c r="G2218" s="86" t="s">
        <v>18</v>
      </c>
      <c r="H2218" s="239">
        <f t="shared" si="32"/>
        <v>100</v>
      </c>
      <c r="I2218" s="86" t="s">
        <v>6205</v>
      </c>
    </row>
    <row r="2219" spans="1:9" x14ac:dyDescent="0.3">
      <c r="A2219" s="87" t="s">
        <v>3786</v>
      </c>
      <c r="B2219" s="87" t="s">
        <v>3762</v>
      </c>
      <c r="C2219" s="87" t="s">
        <v>2714</v>
      </c>
      <c r="D2219" s="86" t="s">
        <v>993</v>
      </c>
      <c r="E2219" s="86" t="s">
        <v>994</v>
      </c>
      <c r="F2219" s="86" t="s">
        <v>27</v>
      </c>
      <c r="G2219" s="86" t="s">
        <v>20</v>
      </c>
      <c r="H2219" s="239">
        <f t="shared" si="32"/>
        <v>100</v>
      </c>
      <c r="I2219" s="86" t="s">
        <v>6205</v>
      </c>
    </row>
    <row r="2220" spans="1:9" x14ac:dyDescent="0.3">
      <c r="A2220" s="87" t="s">
        <v>3787</v>
      </c>
      <c r="B2220" s="87" t="s">
        <v>3762</v>
      </c>
      <c r="C2220" s="87" t="s">
        <v>3788</v>
      </c>
      <c r="D2220" s="86" t="s">
        <v>993</v>
      </c>
      <c r="E2220" s="86" t="s">
        <v>994</v>
      </c>
      <c r="F2220" s="86" t="s">
        <v>27</v>
      </c>
      <c r="G2220" s="86" t="s">
        <v>20</v>
      </c>
      <c r="H2220" s="239">
        <f t="shared" si="32"/>
        <v>100</v>
      </c>
      <c r="I2220" s="86" t="s">
        <v>6205</v>
      </c>
    </row>
    <row r="2221" spans="1:9" x14ac:dyDescent="0.3">
      <c r="A2221" s="87" t="s">
        <v>5294</v>
      </c>
      <c r="B2221" s="87" t="s">
        <v>3762</v>
      </c>
      <c r="C2221" s="87" t="s">
        <v>2716</v>
      </c>
      <c r="D2221" s="86" t="s">
        <v>993</v>
      </c>
      <c r="E2221" s="86" t="s">
        <v>994</v>
      </c>
      <c r="F2221" s="86" t="s">
        <v>29</v>
      </c>
      <c r="G2221" s="86" t="s">
        <v>84</v>
      </c>
      <c r="H2221" s="239">
        <f t="shared" si="32"/>
        <v>0</v>
      </c>
      <c r="I2221" s="86" t="s">
        <v>6205</v>
      </c>
    </row>
    <row r="2222" spans="1:9" x14ac:dyDescent="0.3">
      <c r="A2222" s="87" t="s">
        <v>3789</v>
      </c>
      <c r="B2222" s="87" t="s">
        <v>3762</v>
      </c>
      <c r="C2222" s="87" t="s">
        <v>3790</v>
      </c>
      <c r="D2222" s="86" t="s">
        <v>993</v>
      </c>
      <c r="E2222" s="86" t="s">
        <v>994</v>
      </c>
      <c r="F2222" s="86" t="s">
        <v>27</v>
      </c>
      <c r="G2222" s="86" t="s">
        <v>20</v>
      </c>
      <c r="H2222" s="239">
        <f t="shared" si="32"/>
        <v>100</v>
      </c>
      <c r="I2222" s="86" t="s">
        <v>6205</v>
      </c>
    </row>
    <row r="2223" spans="1:9" x14ac:dyDescent="0.3">
      <c r="A2223" s="87" t="s">
        <v>3791</v>
      </c>
      <c r="B2223" s="87" t="s">
        <v>3762</v>
      </c>
      <c r="C2223" s="87" t="s">
        <v>2722</v>
      </c>
      <c r="D2223" s="86" t="s">
        <v>993</v>
      </c>
      <c r="E2223" s="86" t="s">
        <v>994</v>
      </c>
      <c r="F2223" s="86" t="s">
        <v>27</v>
      </c>
      <c r="G2223" s="86" t="s">
        <v>20</v>
      </c>
      <c r="H2223" s="239">
        <f t="shared" si="32"/>
        <v>100</v>
      </c>
      <c r="I2223" s="86" t="s">
        <v>6205</v>
      </c>
    </row>
    <row r="2224" spans="1:9" x14ac:dyDescent="0.3">
      <c r="A2224" s="87" t="s">
        <v>3792</v>
      </c>
      <c r="B2224" s="87" t="s">
        <v>3762</v>
      </c>
      <c r="C2224" s="87" t="s">
        <v>2724</v>
      </c>
      <c r="D2224" s="86" t="s">
        <v>993</v>
      </c>
      <c r="E2224" s="86" t="s">
        <v>994</v>
      </c>
      <c r="F2224" s="86" t="s">
        <v>27</v>
      </c>
      <c r="G2224" s="86" t="s">
        <v>20</v>
      </c>
      <c r="H2224" s="239">
        <f t="shared" si="32"/>
        <v>100</v>
      </c>
      <c r="I2224" s="86" t="s">
        <v>6205</v>
      </c>
    </row>
    <row r="2225" spans="1:9" x14ac:dyDescent="0.3">
      <c r="A2225" s="87" t="s">
        <v>3793</v>
      </c>
      <c r="B2225" s="87" t="s">
        <v>3762</v>
      </c>
      <c r="C2225" s="87" t="s">
        <v>2726</v>
      </c>
      <c r="D2225" s="86" t="s">
        <v>993</v>
      </c>
      <c r="E2225" s="86" t="s">
        <v>994</v>
      </c>
      <c r="F2225" s="86" t="s">
        <v>27</v>
      </c>
      <c r="G2225" s="86" t="s">
        <v>20</v>
      </c>
      <c r="H2225" s="239">
        <f t="shared" si="32"/>
        <v>100</v>
      </c>
      <c r="I2225" s="86" t="s">
        <v>6205</v>
      </c>
    </row>
    <row r="2226" spans="1:9" x14ac:dyDescent="0.3">
      <c r="A2226" s="87" t="s">
        <v>3794</v>
      </c>
      <c r="B2226" s="87" t="s">
        <v>3762</v>
      </c>
      <c r="C2226" s="87" t="s">
        <v>2728</v>
      </c>
      <c r="D2226" s="86" t="s">
        <v>993</v>
      </c>
      <c r="E2226" s="86" t="s">
        <v>994</v>
      </c>
      <c r="F2226" s="86" t="s">
        <v>27</v>
      </c>
      <c r="G2226" s="86" t="s">
        <v>18</v>
      </c>
      <c r="H2226" s="239">
        <f t="shared" si="32"/>
        <v>100</v>
      </c>
      <c r="I2226" s="86" t="s">
        <v>6205</v>
      </c>
    </row>
    <row r="2227" spans="1:9" x14ac:dyDescent="0.3">
      <c r="A2227" s="87" t="s">
        <v>3795</v>
      </c>
      <c r="B2227" s="87" t="s">
        <v>3796</v>
      </c>
      <c r="C2227" s="87" t="s">
        <v>3797</v>
      </c>
      <c r="D2227" s="86" t="s">
        <v>993</v>
      </c>
      <c r="E2227" s="86" t="s">
        <v>5295</v>
      </c>
      <c r="F2227" s="86" t="s">
        <v>27</v>
      </c>
      <c r="G2227" s="86" t="s">
        <v>85</v>
      </c>
      <c r="H2227" s="239">
        <f t="shared" si="32"/>
        <v>100</v>
      </c>
      <c r="I2227" s="86" t="s">
        <v>6205</v>
      </c>
    </row>
    <row r="2228" spans="1:9" x14ac:dyDescent="0.3">
      <c r="A2228" s="87" t="s">
        <v>3798</v>
      </c>
      <c r="B2228" s="87" t="s">
        <v>3796</v>
      </c>
      <c r="C2228" s="87" t="s">
        <v>3799</v>
      </c>
      <c r="D2228" s="86" t="s">
        <v>993</v>
      </c>
      <c r="E2228" s="86" t="s">
        <v>5295</v>
      </c>
      <c r="F2228" s="86" t="s">
        <v>27</v>
      </c>
      <c r="G2228" s="86" t="s">
        <v>85</v>
      </c>
      <c r="H2228" s="239">
        <f t="shared" si="32"/>
        <v>100</v>
      </c>
      <c r="I2228" s="86" t="s">
        <v>6205</v>
      </c>
    </row>
    <row r="2229" spans="1:9" x14ac:dyDescent="0.3">
      <c r="A2229" s="87" t="s">
        <v>3800</v>
      </c>
      <c r="B2229" s="87" t="s">
        <v>3801</v>
      </c>
      <c r="C2229" s="87" t="s">
        <v>3802</v>
      </c>
      <c r="D2229" s="86" t="s">
        <v>993</v>
      </c>
      <c r="E2229" s="86" t="s">
        <v>5296</v>
      </c>
      <c r="F2229" s="86" t="s">
        <v>27</v>
      </c>
      <c r="G2229" s="86" t="s">
        <v>18</v>
      </c>
      <c r="H2229" s="239">
        <f t="shared" si="32"/>
        <v>100</v>
      </c>
      <c r="I2229" s="86" t="s">
        <v>6205</v>
      </c>
    </row>
    <row r="2230" spans="1:9" x14ac:dyDescent="0.3">
      <c r="A2230" s="87" t="s">
        <v>3803</v>
      </c>
      <c r="B2230" s="87" t="s">
        <v>3801</v>
      </c>
      <c r="C2230" s="87" t="s">
        <v>3804</v>
      </c>
      <c r="D2230" s="86" t="s">
        <v>993</v>
      </c>
      <c r="E2230" s="86" t="s">
        <v>5296</v>
      </c>
      <c r="F2230" s="86" t="s">
        <v>27</v>
      </c>
      <c r="G2230" s="86" t="s">
        <v>18</v>
      </c>
      <c r="H2230" s="239">
        <f t="shared" si="32"/>
        <v>100</v>
      </c>
      <c r="I2230" s="86" t="s">
        <v>6205</v>
      </c>
    </row>
    <row r="2231" spans="1:9" x14ac:dyDescent="0.3">
      <c r="A2231" s="87" t="s">
        <v>3805</v>
      </c>
      <c r="B2231" s="87" t="s">
        <v>3801</v>
      </c>
      <c r="C2231" s="87" t="s">
        <v>3806</v>
      </c>
      <c r="D2231" s="86" t="s">
        <v>993</v>
      </c>
      <c r="E2231" s="86" t="s">
        <v>5296</v>
      </c>
      <c r="F2231" s="86" t="s">
        <v>27</v>
      </c>
      <c r="G2231" s="86" t="s">
        <v>18</v>
      </c>
      <c r="H2231" s="239">
        <f t="shared" si="32"/>
        <v>100</v>
      </c>
      <c r="I2231" s="86" t="s">
        <v>6205</v>
      </c>
    </row>
    <row r="2232" spans="1:9" x14ac:dyDescent="0.3">
      <c r="A2232" s="87" t="s">
        <v>3807</v>
      </c>
      <c r="B2232" s="87" t="s">
        <v>3801</v>
      </c>
      <c r="C2232" s="87" t="s">
        <v>2718</v>
      </c>
      <c r="D2232" s="86" t="s">
        <v>993</v>
      </c>
      <c r="E2232" s="86" t="s">
        <v>5296</v>
      </c>
      <c r="F2232" s="86" t="s">
        <v>27</v>
      </c>
      <c r="G2232" s="86" t="s">
        <v>20</v>
      </c>
      <c r="H2232" s="239">
        <f t="shared" si="32"/>
        <v>100</v>
      </c>
      <c r="I2232" s="86" t="s">
        <v>6205</v>
      </c>
    </row>
    <row r="2233" spans="1:9" x14ac:dyDescent="0.3">
      <c r="A2233" s="87" t="s">
        <v>3808</v>
      </c>
      <c r="B2233" s="87" t="s">
        <v>3801</v>
      </c>
      <c r="C2233" s="87" t="s">
        <v>2720</v>
      </c>
      <c r="D2233" s="86" t="s">
        <v>993</v>
      </c>
      <c r="E2233" s="86" t="s">
        <v>5296</v>
      </c>
      <c r="F2233" s="86" t="s">
        <v>27</v>
      </c>
      <c r="G2233" s="86" t="s">
        <v>18</v>
      </c>
      <c r="H2233" s="239">
        <f t="shared" si="32"/>
        <v>100</v>
      </c>
      <c r="I2233" s="86" t="s">
        <v>6205</v>
      </c>
    </row>
    <row r="2234" spans="1:9" x14ac:dyDescent="0.3">
      <c r="A2234" s="87" t="s">
        <v>3809</v>
      </c>
      <c r="B2234" s="87" t="s">
        <v>3801</v>
      </c>
      <c r="C2234" s="87" t="s">
        <v>3810</v>
      </c>
      <c r="D2234" s="86" t="s">
        <v>993</v>
      </c>
      <c r="E2234" s="86" t="s">
        <v>5296</v>
      </c>
      <c r="F2234" s="86" t="s">
        <v>27</v>
      </c>
      <c r="G2234" s="86" t="s">
        <v>18</v>
      </c>
      <c r="H2234" s="239">
        <f t="shared" si="32"/>
        <v>100</v>
      </c>
      <c r="I2234" s="86" t="s">
        <v>6205</v>
      </c>
    </row>
    <row r="2235" spans="1:9" x14ac:dyDescent="0.3">
      <c r="A2235" s="87" t="s">
        <v>3811</v>
      </c>
      <c r="B2235" s="87" t="s">
        <v>3812</v>
      </c>
      <c r="C2235" s="87" t="s">
        <v>3813</v>
      </c>
      <c r="D2235" s="86" t="s">
        <v>993</v>
      </c>
      <c r="E2235" s="86" t="s">
        <v>5297</v>
      </c>
      <c r="F2235" s="86" t="s">
        <v>27</v>
      </c>
      <c r="G2235" s="86" t="s">
        <v>85</v>
      </c>
      <c r="H2235" s="239">
        <f t="shared" si="32"/>
        <v>100</v>
      </c>
      <c r="I2235" s="86" t="s">
        <v>6205</v>
      </c>
    </row>
    <row r="2236" spans="1:9" x14ac:dyDescent="0.3">
      <c r="A2236" s="87" t="s">
        <v>3814</v>
      </c>
      <c r="B2236" s="87" t="s">
        <v>3812</v>
      </c>
      <c r="C2236" s="87" t="s">
        <v>2706</v>
      </c>
      <c r="D2236" s="86" t="s">
        <v>993</v>
      </c>
      <c r="E2236" s="86" t="s">
        <v>5297</v>
      </c>
      <c r="F2236" s="86" t="s">
        <v>27</v>
      </c>
      <c r="G2236" s="86" t="s">
        <v>85</v>
      </c>
      <c r="H2236" s="239">
        <f t="shared" si="32"/>
        <v>100</v>
      </c>
      <c r="I2236" s="86" t="s">
        <v>6205</v>
      </c>
    </row>
    <row r="2237" spans="1:9" x14ac:dyDescent="0.3">
      <c r="A2237" s="87" t="s">
        <v>3815</v>
      </c>
      <c r="B2237" s="87" t="s">
        <v>3812</v>
      </c>
      <c r="C2237" s="87" t="s">
        <v>3816</v>
      </c>
      <c r="D2237" s="86" t="s">
        <v>993</v>
      </c>
      <c r="E2237" s="86" t="s">
        <v>5297</v>
      </c>
      <c r="F2237" s="86" t="s">
        <v>27</v>
      </c>
      <c r="G2237" s="86" t="s">
        <v>85</v>
      </c>
      <c r="H2237" s="239">
        <f t="shared" si="32"/>
        <v>100</v>
      </c>
      <c r="I2237" s="86" t="s">
        <v>6205</v>
      </c>
    </row>
    <row r="2238" spans="1:9" x14ac:dyDescent="0.3">
      <c r="A2238" s="87" t="s">
        <v>3817</v>
      </c>
      <c r="B2238" s="87" t="s">
        <v>3812</v>
      </c>
      <c r="C2238" s="87" t="s">
        <v>2730</v>
      </c>
      <c r="D2238" s="86" t="s">
        <v>993</v>
      </c>
      <c r="E2238" s="86" t="s">
        <v>5297</v>
      </c>
      <c r="F2238" s="86" t="s">
        <v>27</v>
      </c>
      <c r="G2238" s="86" t="s">
        <v>85</v>
      </c>
      <c r="H2238" s="239">
        <f t="shared" si="32"/>
        <v>100</v>
      </c>
      <c r="I2238" s="86" t="s">
        <v>6205</v>
      </c>
    </row>
    <row r="2239" spans="1:9" x14ac:dyDescent="0.3">
      <c r="A2239" s="87" t="s">
        <v>3818</v>
      </c>
      <c r="B2239" s="87" t="s">
        <v>3819</v>
      </c>
      <c r="C2239" s="87" t="s">
        <v>2124</v>
      </c>
      <c r="D2239" s="86" t="s">
        <v>993</v>
      </c>
      <c r="E2239" s="86" t="s">
        <v>5298</v>
      </c>
      <c r="F2239" s="86" t="s">
        <v>27</v>
      </c>
      <c r="G2239" s="86" t="s">
        <v>85</v>
      </c>
      <c r="H2239" s="239">
        <f t="shared" si="32"/>
        <v>100</v>
      </c>
      <c r="I2239" s="86" t="s">
        <v>6205</v>
      </c>
    </row>
    <row r="2240" spans="1:9" x14ac:dyDescent="0.3">
      <c r="A2240" s="87" t="s">
        <v>3820</v>
      </c>
      <c r="B2240" s="87" t="s">
        <v>3819</v>
      </c>
      <c r="C2240" s="87" t="s">
        <v>2114</v>
      </c>
      <c r="D2240" s="86" t="s">
        <v>993</v>
      </c>
      <c r="E2240" s="86" t="s">
        <v>5298</v>
      </c>
      <c r="F2240" s="86" t="s">
        <v>27</v>
      </c>
      <c r="G2240" s="86" t="s">
        <v>85</v>
      </c>
      <c r="H2240" s="239">
        <f t="shared" ref="H2240:H2303" si="33">IF($A2240="","",IF($F2240=INDEX(Cat_ZAP,1),INDEX(Pts_ZAP,1),IF($G2240="","",_xlfn.XLOOKUP($G2240,Cat_Marg,Pts_Marg,""))))</f>
        <v>100</v>
      </c>
      <c r="I2240" s="86" t="s">
        <v>6205</v>
      </c>
    </row>
    <row r="2241" spans="1:9" x14ac:dyDescent="0.3">
      <c r="A2241" s="87" t="s">
        <v>3821</v>
      </c>
      <c r="B2241" s="87" t="s">
        <v>3819</v>
      </c>
      <c r="C2241" s="87" t="s">
        <v>3822</v>
      </c>
      <c r="D2241" s="86" t="s">
        <v>993</v>
      </c>
      <c r="E2241" s="86" t="s">
        <v>5298</v>
      </c>
      <c r="F2241" s="86" t="s">
        <v>27</v>
      </c>
      <c r="G2241" s="86" t="s">
        <v>22</v>
      </c>
      <c r="H2241" s="239">
        <f t="shared" si="33"/>
        <v>100</v>
      </c>
      <c r="I2241" s="86" t="s">
        <v>6205</v>
      </c>
    </row>
    <row r="2242" spans="1:9" x14ac:dyDescent="0.3">
      <c r="A2242" s="87" t="s">
        <v>3823</v>
      </c>
      <c r="B2242" s="87" t="s">
        <v>3824</v>
      </c>
      <c r="C2242" s="87" t="s">
        <v>1450</v>
      </c>
      <c r="D2242" s="86" t="s">
        <v>996</v>
      </c>
      <c r="E2242" s="86" t="s">
        <v>996</v>
      </c>
      <c r="F2242" s="86" t="s">
        <v>27</v>
      </c>
      <c r="G2242" s="86" t="s">
        <v>22</v>
      </c>
      <c r="H2242" s="239">
        <f t="shared" si="33"/>
        <v>100</v>
      </c>
      <c r="I2242" s="86" t="s">
        <v>6205</v>
      </c>
    </row>
    <row r="2243" spans="1:9" x14ac:dyDescent="0.3">
      <c r="A2243" s="87" t="s">
        <v>5299</v>
      </c>
      <c r="B2243" s="87" t="s">
        <v>3824</v>
      </c>
      <c r="C2243" s="87" t="s">
        <v>1732</v>
      </c>
      <c r="D2243" s="86" t="s">
        <v>996</v>
      </c>
      <c r="E2243" s="86" t="s">
        <v>996</v>
      </c>
      <c r="F2243" s="86" t="s">
        <v>29</v>
      </c>
      <c r="G2243" s="86" t="s">
        <v>20</v>
      </c>
      <c r="H2243" s="239">
        <f t="shared" si="33"/>
        <v>50</v>
      </c>
      <c r="I2243" s="86" t="s">
        <v>6205</v>
      </c>
    </row>
    <row r="2244" spans="1:9" x14ac:dyDescent="0.3">
      <c r="A2244" s="87" t="s">
        <v>3825</v>
      </c>
      <c r="B2244" s="87" t="s">
        <v>3826</v>
      </c>
      <c r="C2244" s="87" t="s">
        <v>1791</v>
      </c>
      <c r="D2244" s="86" t="s">
        <v>998</v>
      </c>
      <c r="E2244" s="86" t="s">
        <v>998</v>
      </c>
      <c r="F2244" s="86" t="s">
        <v>27</v>
      </c>
      <c r="G2244" s="86" t="s">
        <v>85</v>
      </c>
      <c r="H2244" s="239">
        <f t="shared" si="33"/>
        <v>100</v>
      </c>
      <c r="I2244" s="86" t="s">
        <v>6205</v>
      </c>
    </row>
    <row r="2245" spans="1:9" x14ac:dyDescent="0.3">
      <c r="A2245" s="87" t="s">
        <v>3827</v>
      </c>
      <c r="B2245" s="87" t="s">
        <v>3826</v>
      </c>
      <c r="C2245" s="87" t="s">
        <v>1793</v>
      </c>
      <c r="D2245" s="86" t="s">
        <v>998</v>
      </c>
      <c r="E2245" s="86" t="s">
        <v>998</v>
      </c>
      <c r="F2245" s="86" t="s">
        <v>27</v>
      </c>
      <c r="G2245" s="86" t="s">
        <v>85</v>
      </c>
      <c r="H2245" s="239">
        <f t="shared" si="33"/>
        <v>100</v>
      </c>
      <c r="I2245" s="86" t="s">
        <v>6205</v>
      </c>
    </row>
    <row r="2246" spans="1:9" x14ac:dyDescent="0.3">
      <c r="A2246" s="87" t="s">
        <v>3828</v>
      </c>
      <c r="B2246" s="87" t="s">
        <v>3826</v>
      </c>
      <c r="C2246" s="87" t="s">
        <v>3742</v>
      </c>
      <c r="D2246" s="86" t="s">
        <v>998</v>
      </c>
      <c r="E2246" s="86" t="s">
        <v>998</v>
      </c>
      <c r="F2246" s="86" t="s">
        <v>27</v>
      </c>
      <c r="G2246" s="86" t="s">
        <v>85</v>
      </c>
      <c r="H2246" s="239">
        <f t="shared" si="33"/>
        <v>100</v>
      </c>
      <c r="I2246" s="86" t="s">
        <v>6205</v>
      </c>
    </row>
    <row r="2247" spans="1:9" x14ac:dyDescent="0.3">
      <c r="A2247" s="87" t="s">
        <v>3829</v>
      </c>
      <c r="B2247" s="87" t="s">
        <v>3826</v>
      </c>
      <c r="C2247" s="87" t="s">
        <v>3744</v>
      </c>
      <c r="D2247" s="86" t="s">
        <v>998</v>
      </c>
      <c r="E2247" s="86" t="s">
        <v>998</v>
      </c>
      <c r="F2247" s="86" t="s">
        <v>27</v>
      </c>
      <c r="G2247" s="86" t="s">
        <v>22</v>
      </c>
      <c r="H2247" s="239">
        <f t="shared" si="33"/>
        <v>100</v>
      </c>
      <c r="I2247" s="86" t="s">
        <v>6205</v>
      </c>
    </row>
    <row r="2248" spans="1:9" x14ac:dyDescent="0.3">
      <c r="A2248" s="87" t="s">
        <v>3830</v>
      </c>
      <c r="B2248" s="87" t="s">
        <v>3826</v>
      </c>
      <c r="C2248" s="87" t="s">
        <v>1795</v>
      </c>
      <c r="D2248" s="86" t="s">
        <v>998</v>
      </c>
      <c r="E2248" s="86" t="s">
        <v>998</v>
      </c>
      <c r="F2248" s="86" t="s">
        <v>27</v>
      </c>
      <c r="G2248" s="86" t="s">
        <v>85</v>
      </c>
      <c r="H2248" s="239">
        <f t="shared" si="33"/>
        <v>100</v>
      </c>
      <c r="I2248" s="86" t="s">
        <v>6205</v>
      </c>
    </row>
    <row r="2249" spans="1:9" x14ac:dyDescent="0.3">
      <c r="A2249" s="87" t="s">
        <v>3831</v>
      </c>
      <c r="B2249" s="87" t="s">
        <v>3826</v>
      </c>
      <c r="C2249" s="87" t="s">
        <v>1797</v>
      </c>
      <c r="D2249" s="86" t="s">
        <v>998</v>
      </c>
      <c r="E2249" s="86" t="s">
        <v>998</v>
      </c>
      <c r="F2249" s="86" t="s">
        <v>27</v>
      </c>
      <c r="G2249" s="86" t="s">
        <v>85</v>
      </c>
      <c r="H2249" s="239">
        <f t="shared" si="33"/>
        <v>100</v>
      </c>
      <c r="I2249" s="86" t="s">
        <v>6205</v>
      </c>
    </row>
    <row r="2250" spans="1:9" x14ac:dyDescent="0.3">
      <c r="A2250" s="87" t="s">
        <v>3832</v>
      </c>
      <c r="B2250" s="87" t="s">
        <v>3826</v>
      </c>
      <c r="C2250" s="87" t="s">
        <v>1831</v>
      </c>
      <c r="D2250" s="86" t="s">
        <v>998</v>
      </c>
      <c r="E2250" s="86" t="s">
        <v>998</v>
      </c>
      <c r="F2250" s="86" t="s">
        <v>27</v>
      </c>
      <c r="G2250" s="86" t="s">
        <v>22</v>
      </c>
      <c r="H2250" s="239">
        <f t="shared" si="33"/>
        <v>100</v>
      </c>
      <c r="I2250" s="86" t="s">
        <v>6205</v>
      </c>
    </row>
    <row r="2251" spans="1:9" x14ac:dyDescent="0.3">
      <c r="A2251" s="87" t="s">
        <v>3833</v>
      </c>
      <c r="B2251" s="87" t="s">
        <v>3826</v>
      </c>
      <c r="C2251" s="87" t="s">
        <v>1833</v>
      </c>
      <c r="D2251" s="86" t="s">
        <v>998</v>
      </c>
      <c r="E2251" s="86" t="s">
        <v>998</v>
      </c>
      <c r="F2251" s="86" t="s">
        <v>27</v>
      </c>
      <c r="G2251" s="86" t="s">
        <v>85</v>
      </c>
      <c r="H2251" s="239">
        <f t="shared" si="33"/>
        <v>100</v>
      </c>
      <c r="I2251" s="86" t="s">
        <v>6205</v>
      </c>
    </row>
    <row r="2252" spans="1:9" x14ac:dyDescent="0.3">
      <c r="A2252" s="87" t="s">
        <v>3834</v>
      </c>
      <c r="B2252" s="87" t="s">
        <v>3826</v>
      </c>
      <c r="C2252" s="87" t="s">
        <v>1805</v>
      </c>
      <c r="D2252" s="86" t="s">
        <v>998</v>
      </c>
      <c r="E2252" s="86" t="s">
        <v>998</v>
      </c>
      <c r="F2252" s="86" t="s">
        <v>27</v>
      </c>
      <c r="G2252" s="86" t="s">
        <v>85</v>
      </c>
      <c r="H2252" s="239">
        <f t="shared" si="33"/>
        <v>100</v>
      </c>
      <c r="I2252" s="86" t="s">
        <v>6205</v>
      </c>
    </row>
    <row r="2253" spans="1:9" x14ac:dyDescent="0.3">
      <c r="A2253" s="87" t="s">
        <v>3835</v>
      </c>
      <c r="B2253" s="87" t="s">
        <v>3826</v>
      </c>
      <c r="C2253" s="87" t="s">
        <v>1807</v>
      </c>
      <c r="D2253" s="86" t="s">
        <v>998</v>
      </c>
      <c r="E2253" s="86" t="s">
        <v>998</v>
      </c>
      <c r="F2253" s="86" t="s">
        <v>27</v>
      </c>
      <c r="G2253" s="86" t="s">
        <v>85</v>
      </c>
      <c r="H2253" s="239">
        <f t="shared" si="33"/>
        <v>100</v>
      </c>
      <c r="I2253" s="86" t="s">
        <v>6205</v>
      </c>
    </row>
    <row r="2254" spans="1:9" x14ac:dyDescent="0.3">
      <c r="A2254" s="87" t="s">
        <v>3836</v>
      </c>
      <c r="B2254" s="87" t="s">
        <v>3837</v>
      </c>
      <c r="C2254" s="87" t="s">
        <v>1799</v>
      </c>
      <c r="D2254" s="86" t="s">
        <v>998</v>
      </c>
      <c r="E2254" s="86" t="s">
        <v>5300</v>
      </c>
      <c r="F2254" s="86" t="s">
        <v>27</v>
      </c>
      <c r="G2254" s="86" t="s">
        <v>22</v>
      </c>
      <c r="H2254" s="239">
        <f t="shared" si="33"/>
        <v>100</v>
      </c>
      <c r="I2254" s="86" t="s">
        <v>6205</v>
      </c>
    </row>
    <row r="2255" spans="1:9" x14ac:dyDescent="0.3">
      <c r="A2255" s="87" t="s">
        <v>3838</v>
      </c>
      <c r="B2255" s="87" t="s">
        <v>3837</v>
      </c>
      <c r="C2255" s="87" t="s">
        <v>1801</v>
      </c>
      <c r="D2255" s="86" t="s">
        <v>998</v>
      </c>
      <c r="E2255" s="86" t="s">
        <v>5300</v>
      </c>
      <c r="F2255" s="86" t="s">
        <v>27</v>
      </c>
      <c r="G2255" s="86" t="s">
        <v>22</v>
      </c>
      <c r="H2255" s="239">
        <f t="shared" si="33"/>
        <v>100</v>
      </c>
      <c r="I2255" s="86" t="s">
        <v>6205</v>
      </c>
    </row>
    <row r="2256" spans="1:9" x14ac:dyDescent="0.3">
      <c r="A2256" s="87" t="s">
        <v>3839</v>
      </c>
      <c r="B2256" s="87" t="s">
        <v>3840</v>
      </c>
      <c r="C2256" s="87" t="s">
        <v>1666</v>
      </c>
      <c r="D2256" s="86" t="s">
        <v>1000</v>
      </c>
      <c r="E2256" s="86" t="s">
        <v>1000</v>
      </c>
      <c r="F2256" s="86" t="s">
        <v>27</v>
      </c>
      <c r="G2256" s="86" t="s">
        <v>22</v>
      </c>
      <c r="H2256" s="239">
        <f t="shared" si="33"/>
        <v>100</v>
      </c>
      <c r="I2256" s="86" t="s">
        <v>6205</v>
      </c>
    </row>
    <row r="2257" spans="1:9" x14ac:dyDescent="0.3">
      <c r="A2257" s="87" t="s">
        <v>3841</v>
      </c>
      <c r="B2257" s="87" t="s">
        <v>3840</v>
      </c>
      <c r="C2257" s="87" t="s">
        <v>1533</v>
      </c>
      <c r="D2257" s="86" t="s">
        <v>1000</v>
      </c>
      <c r="E2257" s="86" t="s">
        <v>1000</v>
      </c>
      <c r="F2257" s="86" t="s">
        <v>27</v>
      </c>
      <c r="G2257" s="86" t="s">
        <v>20</v>
      </c>
      <c r="H2257" s="239">
        <f t="shared" si="33"/>
        <v>100</v>
      </c>
      <c r="I2257" s="86" t="s">
        <v>6205</v>
      </c>
    </row>
    <row r="2258" spans="1:9" x14ac:dyDescent="0.3">
      <c r="A2258" s="87" t="s">
        <v>3842</v>
      </c>
      <c r="B2258" s="87" t="s">
        <v>3843</v>
      </c>
      <c r="C2258" s="87" t="s">
        <v>1535</v>
      </c>
      <c r="D2258" s="86" t="s">
        <v>1000</v>
      </c>
      <c r="E2258" s="86" t="s">
        <v>5301</v>
      </c>
      <c r="F2258" s="86" t="s">
        <v>27</v>
      </c>
      <c r="G2258" s="86" t="s">
        <v>22</v>
      </c>
      <c r="H2258" s="239">
        <f t="shared" si="33"/>
        <v>100</v>
      </c>
      <c r="I2258" s="86" t="s">
        <v>6205</v>
      </c>
    </row>
    <row r="2259" spans="1:9" x14ac:dyDescent="0.3">
      <c r="A2259" s="87" t="s">
        <v>3844</v>
      </c>
      <c r="B2259" s="87" t="s">
        <v>3845</v>
      </c>
      <c r="C2259" s="87" t="s">
        <v>1865</v>
      </c>
      <c r="D2259" s="86" t="s">
        <v>1000</v>
      </c>
      <c r="E2259" s="86" t="s">
        <v>5302</v>
      </c>
      <c r="F2259" s="86" t="s">
        <v>27</v>
      </c>
      <c r="G2259" s="86" t="s">
        <v>85</v>
      </c>
      <c r="H2259" s="239">
        <f t="shared" si="33"/>
        <v>100</v>
      </c>
      <c r="I2259" s="86" t="s">
        <v>6205</v>
      </c>
    </row>
    <row r="2260" spans="1:9" x14ac:dyDescent="0.3">
      <c r="A2260" s="87" t="s">
        <v>3846</v>
      </c>
      <c r="B2260" s="87" t="s">
        <v>3845</v>
      </c>
      <c r="C2260" s="87" t="s">
        <v>1468</v>
      </c>
      <c r="D2260" s="86" t="s">
        <v>1000</v>
      </c>
      <c r="E2260" s="86" t="s">
        <v>5302</v>
      </c>
      <c r="F2260" s="86" t="s">
        <v>27</v>
      </c>
      <c r="G2260" s="86" t="s">
        <v>85</v>
      </c>
      <c r="H2260" s="239">
        <f t="shared" si="33"/>
        <v>100</v>
      </c>
      <c r="I2260" s="86" t="s">
        <v>6205</v>
      </c>
    </row>
    <row r="2261" spans="1:9" x14ac:dyDescent="0.3">
      <c r="A2261" s="87" t="s">
        <v>3847</v>
      </c>
      <c r="B2261" s="87" t="s">
        <v>3845</v>
      </c>
      <c r="C2261" s="87" t="s">
        <v>1470</v>
      </c>
      <c r="D2261" s="86" t="s">
        <v>1000</v>
      </c>
      <c r="E2261" s="86" t="s">
        <v>5302</v>
      </c>
      <c r="F2261" s="86" t="s">
        <v>27</v>
      </c>
      <c r="G2261" s="86" t="s">
        <v>22</v>
      </c>
      <c r="H2261" s="239">
        <f t="shared" si="33"/>
        <v>100</v>
      </c>
      <c r="I2261" s="86" t="s">
        <v>6205</v>
      </c>
    </row>
    <row r="2262" spans="1:9" x14ac:dyDescent="0.3">
      <c r="A2262" s="87" t="s">
        <v>3848</v>
      </c>
      <c r="B2262" s="87" t="s">
        <v>3845</v>
      </c>
      <c r="C2262" s="87" t="s">
        <v>1472</v>
      </c>
      <c r="D2262" s="86" t="s">
        <v>1000</v>
      </c>
      <c r="E2262" s="86" t="s">
        <v>5302</v>
      </c>
      <c r="F2262" s="86" t="s">
        <v>27</v>
      </c>
      <c r="G2262" s="86" t="s">
        <v>85</v>
      </c>
      <c r="H2262" s="239">
        <f t="shared" si="33"/>
        <v>100</v>
      </c>
      <c r="I2262" s="86" t="s">
        <v>6205</v>
      </c>
    </row>
    <row r="2263" spans="1:9" x14ac:dyDescent="0.3">
      <c r="A2263" s="87" t="s">
        <v>3849</v>
      </c>
      <c r="B2263" s="87" t="s">
        <v>3850</v>
      </c>
      <c r="C2263" s="87" t="s">
        <v>1474</v>
      </c>
      <c r="D2263" s="86" t="s">
        <v>1000</v>
      </c>
      <c r="E2263" s="86" t="s">
        <v>5303</v>
      </c>
      <c r="F2263" s="86" t="s">
        <v>27</v>
      </c>
      <c r="G2263" s="86" t="s">
        <v>22</v>
      </c>
      <c r="H2263" s="239">
        <f t="shared" si="33"/>
        <v>100</v>
      </c>
      <c r="I2263" s="86" t="s">
        <v>6205</v>
      </c>
    </row>
    <row r="2264" spans="1:9" x14ac:dyDescent="0.3">
      <c r="A2264" s="87" t="s">
        <v>3851</v>
      </c>
      <c r="B2264" s="87" t="s">
        <v>3852</v>
      </c>
      <c r="C2264" s="87" t="s">
        <v>1462</v>
      </c>
      <c r="D2264" s="86" t="s">
        <v>1000</v>
      </c>
      <c r="E2264" s="86" t="s">
        <v>5304</v>
      </c>
      <c r="F2264" s="86" t="s">
        <v>27</v>
      </c>
      <c r="G2264" s="86" t="s">
        <v>20</v>
      </c>
      <c r="H2264" s="239">
        <f t="shared" si="33"/>
        <v>100</v>
      </c>
      <c r="I2264" s="86" t="s">
        <v>6205</v>
      </c>
    </row>
    <row r="2265" spans="1:9" x14ac:dyDescent="0.3">
      <c r="A2265" s="87" t="s">
        <v>3853</v>
      </c>
      <c r="B2265" s="87" t="s">
        <v>3852</v>
      </c>
      <c r="C2265" s="87" t="s">
        <v>1464</v>
      </c>
      <c r="D2265" s="86" t="s">
        <v>1000</v>
      </c>
      <c r="E2265" s="86" t="s">
        <v>5304</v>
      </c>
      <c r="F2265" s="86" t="s">
        <v>27</v>
      </c>
      <c r="G2265" s="86" t="s">
        <v>20</v>
      </c>
      <c r="H2265" s="239">
        <f t="shared" si="33"/>
        <v>100</v>
      </c>
      <c r="I2265" s="86" t="s">
        <v>6205</v>
      </c>
    </row>
    <row r="2266" spans="1:9" x14ac:dyDescent="0.3">
      <c r="A2266" s="87" t="s">
        <v>3854</v>
      </c>
      <c r="B2266" s="87" t="s">
        <v>3855</v>
      </c>
      <c r="C2266" s="87" t="s">
        <v>1466</v>
      </c>
      <c r="D2266" s="86" t="s">
        <v>1000</v>
      </c>
      <c r="E2266" s="86" t="s">
        <v>5305</v>
      </c>
      <c r="F2266" s="86" t="s">
        <v>27</v>
      </c>
      <c r="G2266" s="86" t="s">
        <v>22</v>
      </c>
      <c r="H2266" s="239">
        <f t="shared" si="33"/>
        <v>100</v>
      </c>
      <c r="I2266" s="86" t="s">
        <v>6205</v>
      </c>
    </row>
    <row r="2267" spans="1:9" x14ac:dyDescent="0.3">
      <c r="A2267" s="87" t="s">
        <v>3856</v>
      </c>
      <c r="B2267" s="87" t="s">
        <v>3857</v>
      </c>
      <c r="C2267" s="87" t="s">
        <v>1662</v>
      </c>
      <c r="D2267" s="86" t="s">
        <v>1000</v>
      </c>
      <c r="E2267" s="86" t="s">
        <v>5306</v>
      </c>
      <c r="F2267" s="86" t="s">
        <v>27</v>
      </c>
      <c r="G2267" s="86" t="s">
        <v>22</v>
      </c>
      <c r="H2267" s="239">
        <f t="shared" si="33"/>
        <v>100</v>
      </c>
      <c r="I2267" s="86" t="s">
        <v>6205</v>
      </c>
    </row>
    <row r="2268" spans="1:9" x14ac:dyDescent="0.3">
      <c r="A2268" s="87" t="s">
        <v>5307</v>
      </c>
      <c r="B2268" s="87" t="s">
        <v>3857</v>
      </c>
      <c r="C2268" s="87" t="s">
        <v>2527</v>
      </c>
      <c r="D2268" s="86" t="s">
        <v>1000</v>
      </c>
      <c r="E2268" s="86" t="s">
        <v>5306</v>
      </c>
      <c r="F2268" s="86" t="s">
        <v>29</v>
      </c>
      <c r="G2268" s="86" t="s">
        <v>18</v>
      </c>
      <c r="H2268" s="239">
        <f t="shared" si="33"/>
        <v>0</v>
      </c>
      <c r="I2268" s="86" t="s">
        <v>6205</v>
      </c>
    </row>
    <row r="2269" spans="1:9" x14ac:dyDescent="0.3">
      <c r="A2269" s="87" t="s">
        <v>3858</v>
      </c>
      <c r="B2269" s="87" t="s">
        <v>3859</v>
      </c>
      <c r="C2269" s="87" t="s">
        <v>2388</v>
      </c>
      <c r="D2269" s="86" t="s">
        <v>1002</v>
      </c>
      <c r="E2269" s="86" t="s">
        <v>1002</v>
      </c>
      <c r="F2269" s="86" t="s">
        <v>27</v>
      </c>
      <c r="G2269" s="86" t="s">
        <v>85</v>
      </c>
      <c r="H2269" s="239">
        <f t="shared" si="33"/>
        <v>100</v>
      </c>
      <c r="I2269" s="86" t="s">
        <v>6205</v>
      </c>
    </row>
    <row r="2270" spans="1:9" x14ac:dyDescent="0.3">
      <c r="A2270" s="87" t="s">
        <v>3860</v>
      </c>
      <c r="B2270" s="87" t="s">
        <v>3859</v>
      </c>
      <c r="C2270" s="87" t="s">
        <v>1538</v>
      </c>
      <c r="D2270" s="86" t="s">
        <v>1002</v>
      </c>
      <c r="E2270" s="86" t="s">
        <v>1002</v>
      </c>
      <c r="F2270" s="86" t="s">
        <v>27</v>
      </c>
      <c r="G2270" s="86" t="s">
        <v>85</v>
      </c>
      <c r="H2270" s="239">
        <f t="shared" si="33"/>
        <v>100</v>
      </c>
      <c r="I2270" s="86" t="s">
        <v>6205</v>
      </c>
    </row>
    <row r="2271" spans="1:9" x14ac:dyDescent="0.3">
      <c r="A2271" s="87" t="s">
        <v>3861</v>
      </c>
      <c r="B2271" s="87" t="s">
        <v>3859</v>
      </c>
      <c r="C2271" s="87" t="s">
        <v>1842</v>
      </c>
      <c r="D2271" s="86" t="s">
        <v>1002</v>
      </c>
      <c r="E2271" s="86" t="s">
        <v>1002</v>
      </c>
      <c r="F2271" s="86" t="s">
        <v>27</v>
      </c>
      <c r="G2271" s="86" t="s">
        <v>85</v>
      </c>
      <c r="H2271" s="239">
        <f t="shared" si="33"/>
        <v>100</v>
      </c>
      <c r="I2271" s="86" t="s">
        <v>6205</v>
      </c>
    </row>
    <row r="2272" spans="1:9" x14ac:dyDescent="0.3">
      <c r="A2272" s="87" t="s">
        <v>3862</v>
      </c>
      <c r="B2272" s="87" t="s">
        <v>3859</v>
      </c>
      <c r="C2272" s="87" t="s">
        <v>1898</v>
      </c>
      <c r="D2272" s="86" t="s">
        <v>1002</v>
      </c>
      <c r="E2272" s="86" t="s">
        <v>1002</v>
      </c>
      <c r="F2272" s="86" t="s">
        <v>27</v>
      </c>
      <c r="G2272" s="86" t="s">
        <v>85</v>
      </c>
      <c r="H2272" s="239">
        <f t="shared" si="33"/>
        <v>100</v>
      </c>
      <c r="I2272" s="86" t="s">
        <v>6205</v>
      </c>
    </row>
    <row r="2273" spans="1:9" x14ac:dyDescent="0.3">
      <c r="A2273" s="87" t="s">
        <v>3863</v>
      </c>
      <c r="B2273" s="87" t="s">
        <v>3859</v>
      </c>
      <c r="C2273" s="87" t="s">
        <v>1540</v>
      </c>
      <c r="D2273" s="86" t="s">
        <v>1002</v>
      </c>
      <c r="E2273" s="86" t="s">
        <v>1002</v>
      </c>
      <c r="F2273" s="86" t="s">
        <v>27</v>
      </c>
      <c r="G2273" s="86" t="s">
        <v>85</v>
      </c>
      <c r="H2273" s="239">
        <f t="shared" si="33"/>
        <v>100</v>
      </c>
      <c r="I2273" s="86" t="s">
        <v>6205</v>
      </c>
    </row>
    <row r="2274" spans="1:9" x14ac:dyDescent="0.3">
      <c r="A2274" s="87" t="s">
        <v>3864</v>
      </c>
      <c r="B2274" s="87" t="s">
        <v>3859</v>
      </c>
      <c r="C2274" s="87" t="s">
        <v>2147</v>
      </c>
      <c r="D2274" s="86" t="s">
        <v>1002</v>
      </c>
      <c r="E2274" s="86" t="s">
        <v>1002</v>
      </c>
      <c r="F2274" s="86" t="s">
        <v>27</v>
      </c>
      <c r="G2274" s="86" t="s">
        <v>85</v>
      </c>
      <c r="H2274" s="239">
        <f t="shared" si="33"/>
        <v>100</v>
      </c>
      <c r="I2274" s="86" t="s">
        <v>6205</v>
      </c>
    </row>
    <row r="2275" spans="1:9" x14ac:dyDescent="0.3">
      <c r="A2275" s="87" t="s">
        <v>3865</v>
      </c>
      <c r="B2275" s="87" t="s">
        <v>3859</v>
      </c>
      <c r="C2275" s="87" t="s">
        <v>2149</v>
      </c>
      <c r="D2275" s="86" t="s">
        <v>1002</v>
      </c>
      <c r="E2275" s="86" t="s">
        <v>1002</v>
      </c>
      <c r="F2275" s="86" t="s">
        <v>27</v>
      </c>
      <c r="G2275" s="86" t="s">
        <v>85</v>
      </c>
      <c r="H2275" s="239">
        <f t="shared" si="33"/>
        <v>100</v>
      </c>
      <c r="I2275" s="86" t="s">
        <v>6205</v>
      </c>
    </row>
    <row r="2276" spans="1:9" x14ac:dyDescent="0.3">
      <c r="A2276" s="87" t="s">
        <v>3866</v>
      </c>
      <c r="B2276" s="87" t="s">
        <v>3859</v>
      </c>
      <c r="C2276" s="87" t="s">
        <v>2142</v>
      </c>
      <c r="D2276" s="86" t="s">
        <v>1002</v>
      </c>
      <c r="E2276" s="86" t="s">
        <v>1002</v>
      </c>
      <c r="F2276" s="86" t="s">
        <v>27</v>
      </c>
      <c r="G2276" s="86"/>
      <c r="H2276" s="239">
        <f t="shared" si="33"/>
        <v>100</v>
      </c>
      <c r="I2276" s="86" t="s">
        <v>6205</v>
      </c>
    </row>
    <row r="2277" spans="1:9" x14ac:dyDescent="0.3">
      <c r="A2277" s="87" t="s">
        <v>3867</v>
      </c>
      <c r="B2277" s="87" t="s">
        <v>3868</v>
      </c>
      <c r="C2277" s="87" t="s">
        <v>1237</v>
      </c>
      <c r="D2277" s="86" t="s">
        <v>1004</v>
      </c>
      <c r="E2277" s="86" t="s">
        <v>1005</v>
      </c>
      <c r="F2277" s="86" t="s">
        <v>27</v>
      </c>
      <c r="G2277" s="86" t="s">
        <v>85</v>
      </c>
      <c r="H2277" s="239">
        <f t="shared" si="33"/>
        <v>100</v>
      </c>
      <c r="I2277" s="86" t="s">
        <v>6205</v>
      </c>
    </row>
    <row r="2278" spans="1:9" x14ac:dyDescent="0.3">
      <c r="A2278" s="87" t="s">
        <v>3869</v>
      </c>
      <c r="B2278" s="87" t="s">
        <v>3870</v>
      </c>
      <c r="C2278" s="87" t="s">
        <v>2215</v>
      </c>
      <c r="D2278" s="86" t="s">
        <v>1007</v>
      </c>
      <c r="E2278" s="86" t="s">
        <v>1007</v>
      </c>
      <c r="F2278" s="86" t="s">
        <v>27</v>
      </c>
      <c r="G2278" s="86" t="s">
        <v>85</v>
      </c>
      <c r="H2278" s="239">
        <f t="shared" si="33"/>
        <v>100</v>
      </c>
      <c r="I2278" s="86" t="s">
        <v>6205</v>
      </c>
    </row>
    <row r="2279" spans="1:9" x14ac:dyDescent="0.3">
      <c r="A2279" s="87" t="s">
        <v>3871</v>
      </c>
      <c r="B2279" s="87" t="s">
        <v>3872</v>
      </c>
      <c r="C2279" s="87" t="s">
        <v>1695</v>
      </c>
      <c r="D2279" s="86" t="s">
        <v>1009</v>
      </c>
      <c r="E2279" s="86" t="s">
        <v>1009</v>
      </c>
      <c r="F2279" s="86" t="s">
        <v>27</v>
      </c>
      <c r="G2279" s="86" t="s">
        <v>85</v>
      </c>
      <c r="H2279" s="239">
        <f t="shared" si="33"/>
        <v>100</v>
      </c>
      <c r="I2279" s="86" t="s">
        <v>6205</v>
      </c>
    </row>
    <row r="2280" spans="1:9" x14ac:dyDescent="0.3">
      <c r="A2280" s="87" t="s">
        <v>3873</v>
      </c>
      <c r="B2280" s="87" t="s">
        <v>3872</v>
      </c>
      <c r="C2280" s="87" t="s">
        <v>1562</v>
      </c>
      <c r="D2280" s="86" t="s">
        <v>1009</v>
      </c>
      <c r="E2280" s="86" t="s">
        <v>1009</v>
      </c>
      <c r="F2280" s="86" t="s">
        <v>27</v>
      </c>
      <c r="G2280" s="86" t="s">
        <v>85</v>
      </c>
      <c r="H2280" s="239">
        <f t="shared" si="33"/>
        <v>100</v>
      </c>
      <c r="I2280" s="86" t="s">
        <v>6205</v>
      </c>
    </row>
    <row r="2281" spans="1:9" x14ac:dyDescent="0.3">
      <c r="A2281" s="87" t="s">
        <v>3874</v>
      </c>
      <c r="B2281" s="87" t="s">
        <v>3872</v>
      </c>
      <c r="C2281" s="87" t="s">
        <v>2226</v>
      </c>
      <c r="D2281" s="86" t="s">
        <v>1009</v>
      </c>
      <c r="E2281" s="86" t="s">
        <v>1009</v>
      </c>
      <c r="F2281" s="86" t="s">
        <v>27</v>
      </c>
      <c r="G2281" s="86" t="s">
        <v>85</v>
      </c>
      <c r="H2281" s="239">
        <f t="shared" si="33"/>
        <v>100</v>
      </c>
      <c r="I2281" s="86" t="s">
        <v>6205</v>
      </c>
    </row>
    <row r="2282" spans="1:9" x14ac:dyDescent="0.3">
      <c r="A2282" s="87" t="s">
        <v>3875</v>
      </c>
      <c r="B2282" s="87" t="s">
        <v>3872</v>
      </c>
      <c r="C2282" s="87" t="s">
        <v>2228</v>
      </c>
      <c r="D2282" s="86" t="s">
        <v>1009</v>
      </c>
      <c r="E2282" s="86" t="s">
        <v>1009</v>
      </c>
      <c r="F2282" s="86" t="s">
        <v>27</v>
      </c>
      <c r="G2282" s="86" t="s">
        <v>85</v>
      </c>
      <c r="H2282" s="239">
        <f t="shared" si="33"/>
        <v>100</v>
      </c>
      <c r="I2282" s="86" t="s">
        <v>6205</v>
      </c>
    </row>
    <row r="2283" spans="1:9" x14ac:dyDescent="0.3">
      <c r="A2283" s="87" t="s">
        <v>3876</v>
      </c>
      <c r="B2283" s="87" t="s">
        <v>3872</v>
      </c>
      <c r="C2283" s="87" t="s">
        <v>1563</v>
      </c>
      <c r="D2283" s="86" t="s">
        <v>1009</v>
      </c>
      <c r="E2283" s="86" t="s">
        <v>1009</v>
      </c>
      <c r="F2283" s="86" t="s">
        <v>27</v>
      </c>
      <c r="G2283" s="86"/>
      <c r="H2283" s="239">
        <f t="shared" si="33"/>
        <v>100</v>
      </c>
      <c r="I2283" s="86" t="s">
        <v>6205</v>
      </c>
    </row>
    <row r="2284" spans="1:9" x14ac:dyDescent="0.3">
      <c r="A2284" s="87" t="s">
        <v>3877</v>
      </c>
      <c r="B2284" s="87" t="s">
        <v>3872</v>
      </c>
      <c r="C2284" s="87" t="s">
        <v>2268</v>
      </c>
      <c r="D2284" s="86" t="s">
        <v>1009</v>
      </c>
      <c r="E2284" s="86" t="s">
        <v>1009</v>
      </c>
      <c r="F2284" s="86" t="s">
        <v>27</v>
      </c>
      <c r="G2284" s="86"/>
      <c r="H2284" s="239">
        <f t="shared" si="33"/>
        <v>100</v>
      </c>
      <c r="I2284" s="86" t="s">
        <v>6205</v>
      </c>
    </row>
    <row r="2285" spans="1:9" x14ac:dyDescent="0.3">
      <c r="A2285" s="87" t="s">
        <v>3878</v>
      </c>
      <c r="B2285" s="87" t="s">
        <v>3879</v>
      </c>
      <c r="C2285" s="87" t="s">
        <v>1323</v>
      </c>
      <c r="D2285" s="86" t="s">
        <v>1011</v>
      </c>
      <c r="E2285" s="86" t="s">
        <v>1011</v>
      </c>
      <c r="F2285" s="86" t="s">
        <v>27</v>
      </c>
      <c r="G2285" s="86" t="s">
        <v>22</v>
      </c>
      <c r="H2285" s="239">
        <f t="shared" si="33"/>
        <v>100</v>
      </c>
      <c r="I2285" s="86" t="s">
        <v>6205</v>
      </c>
    </row>
    <row r="2286" spans="1:9" x14ac:dyDescent="0.3">
      <c r="A2286" s="87" t="s">
        <v>3880</v>
      </c>
      <c r="B2286" s="87" t="s">
        <v>3881</v>
      </c>
      <c r="C2286" s="87" t="s">
        <v>1735</v>
      </c>
      <c r="D2286" s="86" t="s">
        <v>1011</v>
      </c>
      <c r="E2286" s="86" t="s">
        <v>5308</v>
      </c>
      <c r="F2286" s="86" t="s">
        <v>27</v>
      </c>
      <c r="G2286" s="86" t="s">
        <v>85</v>
      </c>
      <c r="H2286" s="239">
        <f t="shared" si="33"/>
        <v>100</v>
      </c>
      <c r="I2286" s="86" t="s">
        <v>6205</v>
      </c>
    </row>
    <row r="2287" spans="1:9" x14ac:dyDescent="0.3">
      <c r="A2287" s="87" t="s">
        <v>3882</v>
      </c>
      <c r="B2287" s="87" t="s">
        <v>3881</v>
      </c>
      <c r="C2287" s="87" t="s">
        <v>1943</v>
      </c>
      <c r="D2287" s="86" t="s">
        <v>1011</v>
      </c>
      <c r="E2287" s="86" t="s">
        <v>5308</v>
      </c>
      <c r="F2287" s="86" t="s">
        <v>27</v>
      </c>
      <c r="G2287" s="86" t="s">
        <v>85</v>
      </c>
      <c r="H2287" s="239">
        <f t="shared" si="33"/>
        <v>100</v>
      </c>
      <c r="I2287" s="86" t="s">
        <v>6205</v>
      </c>
    </row>
    <row r="2288" spans="1:9" x14ac:dyDescent="0.3">
      <c r="A2288" s="87" t="s">
        <v>3883</v>
      </c>
      <c r="B2288" s="87" t="s">
        <v>3884</v>
      </c>
      <c r="C2288" s="87" t="s">
        <v>1369</v>
      </c>
      <c r="D2288" s="86" t="s">
        <v>1011</v>
      </c>
      <c r="E2288" s="86" t="s">
        <v>5309</v>
      </c>
      <c r="F2288" s="86" t="s">
        <v>27</v>
      </c>
      <c r="G2288" s="86" t="s">
        <v>85</v>
      </c>
      <c r="H2288" s="239">
        <f t="shared" si="33"/>
        <v>100</v>
      </c>
      <c r="I2288" s="86" t="s">
        <v>6205</v>
      </c>
    </row>
    <row r="2289" spans="1:9" x14ac:dyDescent="0.3">
      <c r="A2289" s="87" t="s">
        <v>3885</v>
      </c>
      <c r="B2289" s="87" t="s">
        <v>3886</v>
      </c>
      <c r="C2289" s="87" t="s">
        <v>2043</v>
      </c>
      <c r="D2289" s="86" t="s">
        <v>1013</v>
      </c>
      <c r="E2289" s="86" t="s">
        <v>1013</v>
      </c>
      <c r="F2289" s="86" t="s">
        <v>27</v>
      </c>
      <c r="G2289" s="86" t="s">
        <v>85</v>
      </c>
      <c r="H2289" s="239">
        <f t="shared" si="33"/>
        <v>100</v>
      </c>
      <c r="I2289" s="86" t="s">
        <v>6205</v>
      </c>
    </row>
    <row r="2290" spans="1:9" x14ac:dyDescent="0.3">
      <c r="A2290" s="87" t="s">
        <v>3887</v>
      </c>
      <c r="B2290" s="87" t="s">
        <v>3886</v>
      </c>
      <c r="C2290" s="87" t="s">
        <v>1738</v>
      </c>
      <c r="D2290" s="86" t="s">
        <v>1013</v>
      </c>
      <c r="E2290" s="86" t="s">
        <v>1013</v>
      </c>
      <c r="F2290" s="86" t="s">
        <v>27</v>
      </c>
      <c r="G2290" s="86" t="s">
        <v>85</v>
      </c>
      <c r="H2290" s="239">
        <f t="shared" si="33"/>
        <v>100</v>
      </c>
      <c r="I2290" s="86" t="s">
        <v>6205</v>
      </c>
    </row>
    <row r="2291" spans="1:9" x14ac:dyDescent="0.3">
      <c r="A2291" s="87" t="s">
        <v>3888</v>
      </c>
      <c r="B2291" s="87" t="s">
        <v>3886</v>
      </c>
      <c r="C2291" s="87" t="s">
        <v>1740</v>
      </c>
      <c r="D2291" s="86" t="s">
        <v>1013</v>
      </c>
      <c r="E2291" s="86" t="s">
        <v>1013</v>
      </c>
      <c r="F2291" s="86" t="s">
        <v>27</v>
      </c>
      <c r="G2291" s="86" t="s">
        <v>85</v>
      </c>
      <c r="H2291" s="239">
        <f t="shared" si="33"/>
        <v>100</v>
      </c>
      <c r="I2291" s="86" t="s">
        <v>6205</v>
      </c>
    </row>
    <row r="2292" spans="1:9" x14ac:dyDescent="0.3">
      <c r="A2292" s="87" t="s">
        <v>3889</v>
      </c>
      <c r="B2292" s="87" t="s">
        <v>3886</v>
      </c>
      <c r="C2292" s="87" t="s">
        <v>1742</v>
      </c>
      <c r="D2292" s="86" t="s">
        <v>1013</v>
      </c>
      <c r="E2292" s="86" t="s">
        <v>1013</v>
      </c>
      <c r="F2292" s="86" t="s">
        <v>27</v>
      </c>
      <c r="G2292" s="86" t="s">
        <v>22</v>
      </c>
      <c r="H2292" s="239">
        <f t="shared" si="33"/>
        <v>100</v>
      </c>
      <c r="I2292" s="86" t="s">
        <v>6205</v>
      </c>
    </row>
    <row r="2293" spans="1:9" x14ac:dyDescent="0.3">
      <c r="A2293" s="87" t="s">
        <v>3890</v>
      </c>
      <c r="B2293" s="87" t="s">
        <v>3886</v>
      </c>
      <c r="C2293" s="87" t="s">
        <v>1708</v>
      </c>
      <c r="D2293" s="86" t="s">
        <v>1013</v>
      </c>
      <c r="E2293" s="86" t="s">
        <v>1013</v>
      </c>
      <c r="F2293" s="86" t="s">
        <v>27</v>
      </c>
      <c r="G2293" s="86" t="s">
        <v>20</v>
      </c>
      <c r="H2293" s="239">
        <f t="shared" si="33"/>
        <v>100</v>
      </c>
      <c r="I2293" s="86" t="s">
        <v>6205</v>
      </c>
    </row>
    <row r="2294" spans="1:9" x14ac:dyDescent="0.3">
      <c r="A2294" s="87" t="s">
        <v>3891</v>
      </c>
      <c r="B2294" s="87" t="s">
        <v>3886</v>
      </c>
      <c r="C2294" s="87" t="s">
        <v>1425</v>
      </c>
      <c r="D2294" s="86" t="s">
        <v>1013</v>
      </c>
      <c r="E2294" s="86" t="s">
        <v>1013</v>
      </c>
      <c r="F2294" s="86" t="s">
        <v>27</v>
      </c>
      <c r="G2294" s="86" t="s">
        <v>22</v>
      </c>
      <c r="H2294" s="239">
        <f t="shared" si="33"/>
        <v>100</v>
      </c>
      <c r="I2294" s="86" t="s">
        <v>6205</v>
      </c>
    </row>
    <row r="2295" spans="1:9" x14ac:dyDescent="0.3">
      <c r="A2295" s="87" t="s">
        <v>3892</v>
      </c>
      <c r="B2295" s="87" t="s">
        <v>3886</v>
      </c>
      <c r="C2295" s="87" t="s">
        <v>1427</v>
      </c>
      <c r="D2295" s="86" t="s">
        <v>1013</v>
      </c>
      <c r="E2295" s="86" t="s">
        <v>1013</v>
      </c>
      <c r="F2295" s="86" t="s">
        <v>27</v>
      </c>
      <c r="G2295" s="86" t="s">
        <v>22</v>
      </c>
      <c r="H2295" s="239">
        <f t="shared" si="33"/>
        <v>100</v>
      </c>
      <c r="I2295" s="86" t="s">
        <v>6205</v>
      </c>
    </row>
    <row r="2296" spans="1:9" x14ac:dyDescent="0.3">
      <c r="A2296" s="87" t="s">
        <v>3893</v>
      </c>
      <c r="B2296" s="87" t="s">
        <v>3894</v>
      </c>
      <c r="C2296" s="87" t="s">
        <v>3895</v>
      </c>
      <c r="D2296" s="86" t="s">
        <v>1013</v>
      </c>
      <c r="E2296" s="86" t="s">
        <v>5310</v>
      </c>
      <c r="F2296" s="86" t="s">
        <v>27</v>
      </c>
      <c r="G2296" s="86" t="s">
        <v>85</v>
      </c>
      <c r="H2296" s="239">
        <f t="shared" si="33"/>
        <v>100</v>
      </c>
      <c r="I2296" s="86" t="s">
        <v>6205</v>
      </c>
    </row>
    <row r="2297" spans="1:9" x14ac:dyDescent="0.3">
      <c r="A2297" s="87" t="s">
        <v>3896</v>
      </c>
      <c r="B2297" s="87" t="s">
        <v>3894</v>
      </c>
      <c r="C2297" s="87" t="s">
        <v>1431</v>
      </c>
      <c r="D2297" s="86" t="s">
        <v>1013</v>
      </c>
      <c r="E2297" s="86" t="s">
        <v>5310</v>
      </c>
      <c r="F2297" s="86" t="s">
        <v>27</v>
      </c>
      <c r="G2297" s="86" t="s">
        <v>85</v>
      </c>
      <c r="H2297" s="239">
        <f t="shared" si="33"/>
        <v>100</v>
      </c>
      <c r="I2297" s="86" t="s">
        <v>6205</v>
      </c>
    </row>
    <row r="2298" spans="1:9" x14ac:dyDescent="0.3">
      <c r="A2298" s="87" t="s">
        <v>3897</v>
      </c>
      <c r="B2298" s="87" t="s">
        <v>3894</v>
      </c>
      <c r="C2298" s="87" t="s">
        <v>1433</v>
      </c>
      <c r="D2298" s="86" t="s">
        <v>1013</v>
      </c>
      <c r="E2298" s="86" t="s">
        <v>5310</v>
      </c>
      <c r="F2298" s="86" t="s">
        <v>27</v>
      </c>
      <c r="G2298" s="86" t="s">
        <v>85</v>
      </c>
      <c r="H2298" s="239">
        <f t="shared" si="33"/>
        <v>100</v>
      </c>
      <c r="I2298" s="86" t="s">
        <v>6205</v>
      </c>
    </row>
    <row r="2299" spans="1:9" x14ac:dyDescent="0.3">
      <c r="A2299" s="87" t="s">
        <v>3898</v>
      </c>
      <c r="B2299" s="87" t="s">
        <v>3894</v>
      </c>
      <c r="C2299" s="87" t="s">
        <v>1435</v>
      </c>
      <c r="D2299" s="86" t="s">
        <v>1013</v>
      </c>
      <c r="E2299" s="86" t="s">
        <v>5310</v>
      </c>
      <c r="F2299" s="86" t="s">
        <v>27</v>
      </c>
      <c r="G2299" s="86" t="s">
        <v>85</v>
      </c>
      <c r="H2299" s="239">
        <f t="shared" si="33"/>
        <v>100</v>
      </c>
      <c r="I2299" s="86" t="s">
        <v>6205</v>
      </c>
    </row>
    <row r="2300" spans="1:9" x14ac:dyDescent="0.3">
      <c r="A2300" s="87" t="s">
        <v>3899</v>
      </c>
      <c r="B2300" s="87" t="s">
        <v>3900</v>
      </c>
      <c r="C2300" s="87" t="s">
        <v>1429</v>
      </c>
      <c r="D2300" s="86" t="s">
        <v>1013</v>
      </c>
      <c r="E2300" s="86" t="s">
        <v>5311</v>
      </c>
      <c r="F2300" s="86" t="s">
        <v>27</v>
      </c>
      <c r="G2300" s="86" t="s">
        <v>85</v>
      </c>
      <c r="H2300" s="239">
        <f t="shared" si="33"/>
        <v>100</v>
      </c>
      <c r="I2300" s="86" t="s">
        <v>6205</v>
      </c>
    </row>
    <row r="2301" spans="1:9" x14ac:dyDescent="0.3">
      <c r="A2301" s="87" t="s">
        <v>3901</v>
      </c>
      <c r="B2301" s="87" t="s">
        <v>3900</v>
      </c>
      <c r="C2301" s="87" t="s">
        <v>1712</v>
      </c>
      <c r="D2301" s="86" t="s">
        <v>1013</v>
      </c>
      <c r="E2301" s="86" t="s">
        <v>5311</v>
      </c>
      <c r="F2301" s="86" t="s">
        <v>27</v>
      </c>
      <c r="G2301" s="86" t="s">
        <v>85</v>
      </c>
      <c r="H2301" s="239">
        <f t="shared" si="33"/>
        <v>100</v>
      </c>
      <c r="I2301" s="86" t="s">
        <v>6205</v>
      </c>
    </row>
    <row r="2302" spans="1:9" x14ac:dyDescent="0.3">
      <c r="A2302" s="87" t="s">
        <v>3902</v>
      </c>
      <c r="B2302" s="87" t="s">
        <v>3903</v>
      </c>
      <c r="C2302" s="87" t="s">
        <v>1229</v>
      </c>
      <c r="D2302" s="86" t="s">
        <v>1015</v>
      </c>
      <c r="E2302" s="86" t="s">
        <v>1016</v>
      </c>
      <c r="F2302" s="86" t="s">
        <v>27</v>
      </c>
      <c r="G2302" s="86" t="s">
        <v>85</v>
      </c>
      <c r="H2302" s="239">
        <f t="shared" si="33"/>
        <v>100</v>
      </c>
      <c r="I2302" s="86" t="s">
        <v>6205</v>
      </c>
    </row>
    <row r="2303" spans="1:9" x14ac:dyDescent="0.3">
      <c r="A2303" s="87" t="s">
        <v>3904</v>
      </c>
      <c r="B2303" s="87" t="s">
        <v>3905</v>
      </c>
      <c r="C2303" s="87" t="s">
        <v>1272</v>
      </c>
      <c r="D2303" s="86" t="s">
        <v>1018</v>
      </c>
      <c r="E2303" s="86" t="s">
        <v>1018</v>
      </c>
      <c r="F2303" s="86" t="s">
        <v>27</v>
      </c>
      <c r="G2303" s="86" t="s">
        <v>85</v>
      </c>
      <c r="H2303" s="239">
        <f t="shared" si="33"/>
        <v>100</v>
      </c>
      <c r="I2303" s="86" t="s">
        <v>6205</v>
      </c>
    </row>
    <row r="2304" spans="1:9" x14ac:dyDescent="0.3">
      <c r="A2304" s="87" t="s">
        <v>3906</v>
      </c>
      <c r="B2304" s="87" t="s">
        <v>3905</v>
      </c>
      <c r="C2304" s="87" t="s">
        <v>1274</v>
      </c>
      <c r="D2304" s="86" t="s">
        <v>1018</v>
      </c>
      <c r="E2304" s="86" t="s">
        <v>1018</v>
      </c>
      <c r="F2304" s="86" t="s">
        <v>27</v>
      </c>
      <c r="G2304" s="86" t="s">
        <v>85</v>
      </c>
      <c r="H2304" s="239">
        <f t="shared" ref="H2304:H2367" si="34">IF($A2304="","",IF($F2304=INDEX(Cat_ZAP,1),INDEX(Pts_ZAP,1),IF($G2304="","",_xlfn.XLOOKUP($G2304,Cat_Marg,Pts_Marg,""))))</f>
        <v>100</v>
      </c>
      <c r="I2304" s="86" t="s">
        <v>6205</v>
      </c>
    </row>
    <row r="2305" spans="1:9" x14ac:dyDescent="0.3">
      <c r="A2305" s="87" t="s">
        <v>3907</v>
      </c>
      <c r="B2305" s="87" t="s">
        <v>3905</v>
      </c>
      <c r="C2305" s="87" t="s">
        <v>1688</v>
      </c>
      <c r="D2305" s="86" t="s">
        <v>1018</v>
      </c>
      <c r="E2305" s="86" t="s">
        <v>1018</v>
      </c>
      <c r="F2305" s="86" t="s">
        <v>27</v>
      </c>
      <c r="G2305" s="86" t="s">
        <v>85</v>
      </c>
      <c r="H2305" s="239">
        <f t="shared" si="34"/>
        <v>100</v>
      </c>
      <c r="I2305" s="86" t="s">
        <v>6205</v>
      </c>
    </row>
    <row r="2306" spans="1:9" x14ac:dyDescent="0.3">
      <c r="A2306" s="87" t="s">
        <v>3908</v>
      </c>
      <c r="B2306" s="87" t="s">
        <v>3905</v>
      </c>
      <c r="C2306" s="87" t="s">
        <v>1559</v>
      </c>
      <c r="D2306" s="86" t="s">
        <v>1018</v>
      </c>
      <c r="E2306" s="86" t="s">
        <v>1018</v>
      </c>
      <c r="F2306" s="86" t="s">
        <v>27</v>
      </c>
      <c r="G2306" s="86" t="s">
        <v>22</v>
      </c>
      <c r="H2306" s="239">
        <f t="shared" si="34"/>
        <v>100</v>
      </c>
      <c r="I2306" s="86" t="s">
        <v>6205</v>
      </c>
    </row>
    <row r="2307" spans="1:9" x14ac:dyDescent="0.3">
      <c r="A2307" s="87" t="s">
        <v>3909</v>
      </c>
      <c r="B2307" s="87" t="s">
        <v>3905</v>
      </c>
      <c r="C2307" s="87" t="s">
        <v>1561</v>
      </c>
      <c r="D2307" s="86" t="s">
        <v>1018</v>
      </c>
      <c r="E2307" s="86" t="s">
        <v>1018</v>
      </c>
      <c r="F2307" s="86" t="s">
        <v>27</v>
      </c>
      <c r="G2307" s="86" t="s">
        <v>22</v>
      </c>
      <c r="H2307" s="239">
        <f t="shared" si="34"/>
        <v>100</v>
      </c>
      <c r="I2307" s="86" t="s">
        <v>6205</v>
      </c>
    </row>
    <row r="2308" spans="1:9" x14ac:dyDescent="0.3">
      <c r="A2308" s="87" t="s">
        <v>3910</v>
      </c>
      <c r="B2308" s="87" t="s">
        <v>3911</v>
      </c>
      <c r="C2308" s="87" t="s">
        <v>2211</v>
      </c>
      <c r="D2308" s="86" t="s">
        <v>1018</v>
      </c>
      <c r="E2308" s="86" t="s">
        <v>5312</v>
      </c>
      <c r="F2308" s="86" t="s">
        <v>27</v>
      </c>
      <c r="G2308" s="86" t="s">
        <v>85</v>
      </c>
      <c r="H2308" s="239">
        <f t="shared" si="34"/>
        <v>100</v>
      </c>
      <c r="I2308" s="86" t="s">
        <v>6205</v>
      </c>
    </row>
    <row r="2309" spans="1:9" x14ac:dyDescent="0.3">
      <c r="A2309" s="87" t="s">
        <v>3912</v>
      </c>
      <c r="B2309" s="87" t="s">
        <v>3911</v>
      </c>
      <c r="C2309" s="87" t="s">
        <v>1911</v>
      </c>
      <c r="D2309" s="86" t="s">
        <v>1018</v>
      </c>
      <c r="E2309" s="86" t="s">
        <v>5312</v>
      </c>
      <c r="F2309" s="86" t="s">
        <v>27</v>
      </c>
      <c r="G2309" s="86" t="s">
        <v>22</v>
      </c>
      <c r="H2309" s="239">
        <f t="shared" si="34"/>
        <v>100</v>
      </c>
      <c r="I2309" s="86" t="s">
        <v>6205</v>
      </c>
    </row>
    <row r="2310" spans="1:9" x14ac:dyDescent="0.3">
      <c r="A2310" s="87" t="s">
        <v>3913</v>
      </c>
      <c r="B2310" s="87" t="s">
        <v>3911</v>
      </c>
      <c r="C2310" s="87" t="s">
        <v>1913</v>
      </c>
      <c r="D2310" s="86" t="s">
        <v>1018</v>
      </c>
      <c r="E2310" s="86" t="s">
        <v>5312</v>
      </c>
      <c r="F2310" s="86" t="s">
        <v>27</v>
      </c>
      <c r="G2310" s="86" t="s">
        <v>85</v>
      </c>
      <c r="H2310" s="239">
        <f t="shared" si="34"/>
        <v>100</v>
      </c>
      <c r="I2310" s="86" t="s">
        <v>6205</v>
      </c>
    </row>
    <row r="2311" spans="1:9" x14ac:dyDescent="0.3">
      <c r="A2311" s="87" t="s">
        <v>3914</v>
      </c>
      <c r="B2311" s="87" t="s">
        <v>3915</v>
      </c>
      <c r="C2311" s="87" t="s">
        <v>1691</v>
      </c>
      <c r="D2311" s="86" t="s">
        <v>1020</v>
      </c>
      <c r="E2311" s="86" t="s">
        <v>1020</v>
      </c>
      <c r="F2311" s="86" t="s">
        <v>27</v>
      </c>
      <c r="G2311" s="86" t="s">
        <v>20</v>
      </c>
      <c r="H2311" s="239">
        <f t="shared" si="34"/>
        <v>100</v>
      </c>
      <c r="I2311" s="86" t="s">
        <v>6205</v>
      </c>
    </row>
    <row r="2312" spans="1:9" x14ac:dyDescent="0.3">
      <c r="A2312" s="87" t="s">
        <v>3916</v>
      </c>
      <c r="B2312" s="87" t="s">
        <v>3915</v>
      </c>
      <c r="C2312" s="87" t="s">
        <v>1693</v>
      </c>
      <c r="D2312" s="86" t="s">
        <v>1020</v>
      </c>
      <c r="E2312" s="86" t="s">
        <v>1020</v>
      </c>
      <c r="F2312" s="86" t="s">
        <v>27</v>
      </c>
      <c r="G2312" s="86" t="s">
        <v>22</v>
      </c>
      <c r="H2312" s="239">
        <f t="shared" si="34"/>
        <v>100</v>
      </c>
      <c r="I2312" s="86" t="s">
        <v>6205</v>
      </c>
    </row>
    <row r="2313" spans="1:9" x14ac:dyDescent="0.3">
      <c r="A2313" s="87" t="s">
        <v>3917</v>
      </c>
      <c r="B2313" s="87" t="s">
        <v>3915</v>
      </c>
      <c r="C2313" s="87" t="s">
        <v>1695</v>
      </c>
      <c r="D2313" s="86" t="s">
        <v>1020</v>
      </c>
      <c r="E2313" s="86" t="s">
        <v>1020</v>
      </c>
      <c r="F2313" s="86" t="s">
        <v>27</v>
      </c>
      <c r="G2313" s="86" t="s">
        <v>22</v>
      </c>
      <c r="H2313" s="239">
        <f t="shared" si="34"/>
        <v>100</v>
      </c>
      <c r="I2313" s="86" t="s">
        <v>6205</v>
      </c>
    </row>
    <row r="2314" spans="1:9" x14ac:dyDescent="0.3">
      <c r="A2314" s="87" t="s">
        <v>3918</v>
      </c>
      <c r="B2314" s="87" t="s">
        <v>3915</v>
      </c>
      <c r="C2314" s="87" t="s">
        <v>1562</v>
      </c>
      <c r="D2314" s="86" t="s">
        <v>1020</v>
      </c>
      <c r="E2314" s="86" t="s">
        <v>1020</v>
      </c>
      <c r="F2314" s="86" t="s">
        <v>27</v>
      </c>
      <c r="G2314" s="86" t="s">
        <v>22</v>
      </c>
      <c r="H2314" s="239">
        <f t="shared" si="34"/>
        <v>100</v>
      </c>
      <c r="I2314" s="86" t="s">
        <v>6205</v>
      </c>
    </row>
    <row r="2315" spans="1:9" x14ac:dyDescent="0.3">
      <c r="A2315" s="87" t="s">
        <v>3919</v>
      </c>
      <c r="B2315" s="87" t="s">
        <v>3915</v>
      </c>
      <c r="C2315" s="87" t="s">
        <v>2226</v>
      </c>
      <c r="D2315" s="86" t="s">
        <v>1020</v>
      </c>
      <c r="E2315" s="86" t="s">
        <v>1020</v>
      </c>
      <c r="F2315" s="86" t="s">
        <v>27</v>
      </c>
      <c r="G2315" s="86" t="s">
        <v>22</v>
      </c>
      <c r="H2315" s="239">
        <f t="shared" si="34"/>
        <v>100</v>
      </c>
      <c r="I2315" s="86" t="s">
        <v>6205</v>
      </c>
    </row>
    <row r="2316" spans="1:9" x14ac:dyDescent="0.3">
      <c r="A2316" s="87" t="s">
        <v>3920</v>
      </c>
      <c r="B2316" s="87" t="s">
        <v>3915</v>
      </c>
      <c r="C2316" s="87" t="s">
        <v>2228</v>
      </c>
      <c r="D2316" s="86" t="s">
        <v>1020</v>
      </c>
      <c r="E2316" s="86" t="s">
        <v>1020</v>
      </c>
      <c r="F2316" s="86" t="s">
        <v>27</v>
      </c>
      <c r="G2316" s="86" t="s">
        <v>22</v>
      </c>
      <c r="H2316" s="239">
        <f t="shared" si="34"/>
        <v>100</v>
      </c>
      <c r="I2316" s="86" t="s">
        <v>6205</v>
      </c>
    </row>
    <row r="2317" spans="1:9" x14ac:dyDescent="0.3">
      <c r="A2317" s="87" t="s">
        <v>3921</v>
      </c>
      <c r="B2317" s="87" t="s">
        <v>3915</v>
      </c>
      <c r="C2317" s="87" t="s">
        <v>2268</v>
      </c>
      <c r="D2317" s="86" t="s">
        <v>1020</v>
      </c>
      <c r="E2317" s="86" t="s">
        <v>1020</v>
      </c>
      <c r="F2317" s="86" t="s">
        <v>27</v>
      </c>
      <c r="G2317" s="86" t="s">
        <v>20</v>
      </c>
      <c r="H2317" s="239">
        <f t="shared" si="34"/>
        <v>100</v>
      </c>
      <c r="I2317" s="86" t="s">
        <v>6205</v>
      </c>
    </row>
    <row r="2318" spans="1:9" x14ac:dyDescent="0.3">
      <c r="A2318" s="87" t="s">
        <v>3922</v>
      </c>
      <c r="B2318" s="87" t="s">
        <v>3915</v>
      </c>
      <c r="C2318" s="87" t="s">
        <v>1919</v>
      </c>
      <c r="D2318" s="86" t="s">
        <v>1020</v>
      </c>
      <c r="E2318" s="86" t="s">
        <v>1020</v>
      </c>
      <c r="F2318" s="86" t="s">
        <v>27</v>
      </c>
      <c r="G2318" s="86" t="s">
        <v>20</v>
      </c>
      <c r="H2318" s="239">
        <f t="shared" si="34"/>
        <v>100</v>
      </c>
      <c r="I2318" s="86" t="s">
        <v>6205</v>
      </c>
    </row>
    <row r="2319" spans="1:9" x14ac:dyDescent="0.3">
      <c r="A2319" s="87" t="s">
        <v>3923</v>
      </c>
      <c r="B2319" s="87" t="s">
        <v>3924</v>
      </c>
      <c r="C2319" s="87" t="s">
        <v>1702</v>
      </c>
      <c r="D2319" s="86" t="s">
        <v>1022</v>
      </c>
      <c r="E2319" s="86" t="s">
        <v>1022</v>
      </c>
      <c r="F2319" s="86" t="s">
        <v>27</v>
      </c>
      <c r="G2319" s="86" t="s">
        <v>22</v>
      </c>
      <c r="H2319" s="239">
        <f t="shared" si="34"/>
        <v>100</v>
      </c>
      <c r="I2319" s="86" t="s">
        <v>6205</v>
      </c>
    </row>
    <row r="2320" spans="1:9" x14ac:dyDescent="0.3">
      <c r="A2320" s="87" t="s">
        <v>3925</v>
      </c>
      <c r="B2320" s="87" t="s">
        <v>3924</v>
      </c>
      <c r="C2320" s="87" t="s">
        <v>1374</v>
      </c>
      <c r="D2320" s="86" t="s">
        <v>1022</v>
      </c>
      <c r="E2320" s="86" t="s">
        <v>1022</v>
      </c>
      <c r="F2320" s="86" t="s">
        <v>27</v>
      </c>
      <c r="G2320" s="86" t="s">
        <v>22</v>
      </c>
      <c r="H2320" s="239">
        <f t="shared" si="34"/>
        <v>100</v>
      </c>
      <c r="I2320" s="86" t="s">
        <v>6205</v>
      </c>
    </row>
    <row r="2321" spans="1:9" x14ac:dyDescent="0.3">
      <c r="A2321" s="87" t="s">
        <v>3926</v>
      </c>
      <c r="B2321" s="87" t="s">
        <v>3924</v>
      </c>
      <c r="C2321" s="87" t="s">
        <v>2019</v>
      </c>
      <c r="D2321" s="86" t="s">
        <v>1022</v>
      </c>
      <c r="E2321" s="86" t="s">
        <v>1022</v>
      </c>
      <c r="F2321" s="86" t="s">
        <v>27</v>
      </c>
      <c r="G2321" s="86" t="s">
        <v>22</v>
      </c>
      <c r="H2321" s="239">
        <f t="shared" si="34"/>
        <v>100</v>
      </c>
      <c r="I2321" s="86" t="s">
        <v>6205</v>
      </c>
    </row>
    <row r="2322" spans="1:9" x14ac:dyDescent="0.3">
      <c r="A2322" s="87" t="s">
        <v>3927</v>
      </c>
      <c r="B2322" s="87" t="s">
        <v>3924</v>
      </c>
      <c r="C2322" s="87" t="s">
        <v>2234</v>
      </c>
      <c r="D2322" s="86" t="s">
        <v>1022</v>
      </c>
      <c r="E2322" s="86" t="s">
        <v>1022</v>
      </c>
      <c r="F2322" s="86" t="s">
        <v>27</v>
      </c>
      <c r="G2322" s="86" t="s">
        <v>20</v>
      </c>
      <c r="H2322" s="239">
        <f t="shared" si="34"/>
        <v>100</v>
      </c>
      <c r="I2322" s="86" t="s">
        <v>6205</v>
      </c>
    </row>
    <row r="2323" spans="1:9" x14ac:dyDescent="0.3">
      <c r="A2323" s="87" t="s">
        <v>3928</v>
      </c>
      <c r="B2323" s="87" t="s">
        <v>3924</v>
      </c>
      <c r="C2323" s="87" t="s">
        <v>1376</v>
      </c>
      <c r="D2323" s="86" t="s">
        <v>1022</v>
      </c>
      <c r="E2323" s="86" t="s">
        <v>1022</v>
      </c>
      <c r="F2323" s="86" t="s">
        <v>27</v>
      </c>
      <c r="G2323" s="86" t="s">
        <v>22</v>
      </c>
      <c r="H2323" s="239">
        <f t="shared" si="34"/>
        <v>100</v>
      </c>
      <c r="I2323" s="86" t="s">
        <v>6205</v>
      </c>
    </row>
    <row r="2324" spans="1:9" x14ac:dyDescent="0.3">
      <c r="A2324" s="87" t="s">
        <v>3929</v>
      </c>
      <c r="B2324" s="87" t="s">
        <v>3924</v>
      </c>
      <c r="C2324" s="87" t="s">
        <v>1382</v>
      </c>
      <c r="D2324" s="86" t="s">
        <v>1022</v>
      </c>
      <c r="E2324" s="86" t="s">
        <v>1022</v>
      </c>
      <c r="F2324" s="86" t="s">
        <v>27</v>
      </c>
      <c r="G2324" s="86"/>
      <c r="H2324" s="239">
        <f t="shared" si="34"/>
        <v>100</v>
      </c>
      <c r="I2324" s="86" t="s">
        <v>6205</v>
      </c>
    </row>
    <row r="2325" spans="1:9" x14ac:dyDescent="0.3">
      <c r="A2325" s="87" t="s">
        <v>3930</v>
      </c>
      <c r="B2325" s="87" t="s">
        <v>3931</v>
      </c>
      <c r="C2325" s="87" t="s">
        <v>1378</v>
      </c>
      <c r="D2325" s="86" t="s">
        <v>1022</v>
      </c>
      <c r="E2325" s="86" t="s">
        <v>5313</v>
      </c>
      <c r="F2325" s="86" t="s">
        <v>27</v>
      </c>
      <c r="G2325" s="86" t="s">
        <v>22</v>
      </c>
      <c r="H2325" s="239">
        <f t="shared" si="34"/>
        <v>100</v>
      </c>
      <c r="I2325" s="86" t="s">
        <v>6205</v>
      </c>
    </row>
    <row r="2326" spans="1:9" x14ac:dyDescent="0.3">
      <c r="A2326" s="87" t="s">
        <v>3932</v>
      </c>
      <c r="B2326" s="87" t="s">
        <v>3931</v>
      </c>
      <c r="C2326" s="87" t="s">
        <v>1380</v>
      </c>
      <c r="D2326" s="86" t="s">
        <v>1022</v>
      </c>
      <c r="E2326" s="86" t="s">
        <v>5313</v>
      </c>
      <c r="F2326" s="86" t="s">
        <v>27</v>
      </c>
      <c r="G2326" s="86" t="s">
        <v>22</v>
      </c>
      <c r="H2326" s="239">
        <f t="shared" si="34"/>
        <v>100</v>
      </c>
      <c r="I2326" s="86" t="s">
        <v>6205</v>
      </c>
    </row>
    <row r="2327" spans="1:9" x14ac:dyDescent="0.3">
      <c r="A2327" s="87" t="s">
        <v>3933</v>
      </c>
      <c r="B2327" s="87" t="s">
        <v>3931</v>
      </c>
      <c r="C2327" s="87" t="s">
        <v>1325</v>
      </c>
      <c r="D2327" s="86" t="s">
        <v>1022</v>
      </c>
      <c r="E2327" s="86" t="s">
        <v>5313</v>
      </c>
      <c r="F2327" s="86" t="s">
        <v>27</v>
      </c>
      <c r="G2327" s="86" t="s">
        <v>22</v>
      </c>
      <c r="H2327" s="239">
        <f t="shared" si="34"/>
        <v>100</v>
      </c>
      <c r="I2327" s="86" t="s">
        <v>6205</v>
      </c>
    </row>
    <row r="2328" spans="1:9" x14ac:dyDescent="0.3">
      <c r="A2328" s="87" t="s">
        <v>3934</v>
      </c>
      <c r="B2328" s="87" t="s">
        <v>3931</v>
      </c>
      <c r="C2328" s="87" t="s">
        <v>1327</v>
      </c>
      <c r="D2328" s="86" t="s">
        <v>1022</v>
      </c>
      <c r="E2328" s="86" t="s">
        <v>5313</v>
      </c>
      <c r="F2328" s="86" t="s">
        <v>27</v>
      </c>
      <c r="G2328" s="86" t="s">
        <v>20</v>
      </c>
      <c r="H2328" s="239">
        <f t="shared" si="34"/>
        <v>100</v>
      </c>
      <c r="I2328" s="86" t="s">
        <v>6205</v>
      </c>
    </row>
    <row r="2329" spans="1:9" x14ac:dyDescent="0.3">
      <c r="A2329" s="87" t="s">
        <v>3935</v>
      </c>
      <c r="B2329" s="87" t="s">
        <v>3936</v>
      </c>
      <c r="C2329" s="87" t="s">
        <v>1943</v>
      </c>
      <c r="D2329" s="86" t="s">
        <v>1022</v>
      </c>
      <c r="E2329" s="86" t="s">
        <v>5314</v>
      </c>
      <c r="F2329" s="86" t="s">
        <v>27</v>
      </c>
      <c r="G2329" s="86" t="s">
        <v>85</v>
      </c>
      <c r="H2329" s="239">
        <f t="shared" si="34"/>
        <v>100</v>
      </c>
      <c r="I2329" s="86" t="s">
        <v>6205</v>
      </c>
    </row>
    <row r="2330" spans="1:9" x14ac:dyDescent="0.3">
      <c r="A2330" s="87" t="s">
        <v>3937</v>
      </c>
      <c r="B2330" s="87" t="s">
        <v>3936</v>
      </c>
      <c r="C2330" s="87" t="s">
        <v>1329</v>
      </c>
      <c r="D2330" s="86" t="s">
        <v>1022</v>
      </c>
      <c r="E2330" s="86" t="s">
        <v>5314</v>
      </c>
      <c r="F2330" s="86" t="s">
        <v>27</v>
      </c>
      <c r="G2330" s="86" t="s">
        <v>85</v>
      </c>
      <c r="H2330" s="239">
        <f t="shared" si="34"/>
        <v>100</v>
      </c>
      <c r="I2330" s="86" t="s">
        <v>6205</v>
      </c>
    </row>
    <row r="2331" spans="1:9" x14ac:dyDescent="0.3">
      <c r="A2331" s="87" t="s">
        <v>3938</v>
      </c>
      <c r="B2331" s="87" t="s">
        <v>3939</v>
      </c>
      <c r="C2331" s="87" t="s">
        <v>1956</v>
      </c>
      <c r="D2331" s="86" t="s">
        <v>1024</v>
      </c>
      <c r="E2331" s="86" t="s">
        <v>1024</v>
      </c>
      <c r="F2331" s="86" t="s">
        <v>27</v>
      </c>
      <c r="G2331" s="86" t="s">
        <v>20</v>
      </c>
      <c r="H2331" s="239">
        <f t="shared" si="34"/>
        <v>100</v>
      </c>
      <c r="I2331" s="86" t="s">
        <v>6205</v>
      </c>
    </row>
    <row r="2332" spans="1:9" x14ac:dyDescent="0.3">
      <c r="A2332" s="87" t="s">
        <v>3940</v>
      </c>
      <c r="B2332" s="87" t="s">
        <v>3939</v>
      </c>
      <c r="C2332" s="87" t="s">
        <v>1958</v>
      </c>
      <c r="D2332" s="86" t="s">
        <v>1024</v>
      </c>
      <c r="E2332" s="86" t="s">
        <v>1024</v>
      </c>
      <c r="F2332" s="86" t="s">
        <v>27</v>
      </c>
      <c r="G2332" s="86" t="s">
        <v>22</v>
      </c>
      <c r="H2332" s="239">
        <f t="shared" si="34"/>
        <v>100</v>
      </c>
      <c r="I2332" s="86" t="s">
        <v>6205</v>
      </c>
    </row>
    <row r="2333" spans="1:9" x14ac:dyDescent="0.3">
      <c r="A2333" s="87" t="s">
        <v>3941</v>
      </c>
      <c r="B2333" s="87" t="s">
        <v>3939</v>
      </c>
      <c r="C2333" s="87" t="s">
        <v>1960</v>
      </c>
      <c r="D2333" s="86" t="s">
        <v>1024</v>
      </c>
      <c r="E2333" s="86" t="s">
        <v>1024</v>
      </c>
      <c r="F2333" s="86" t="s">
        <v>27</v>
      </c>
      <c r="G2333" s="86" t="s">
        <v>20</v>
      </c>
      <c r="H2333" s="239">
        <f t="shared" si="34"/>
        <v>100</v>
      </c>
      <c r="I2333" s="86" t="s">
        <v>6205</v>
      </c>
    </row>
    <row r="2334" spans="1:9" x14ac:dyDescent="0.3">
      <c r="A2334" s="87" t="s">
        <v>3942</v>
      </c>
      <c r="B2334" s="87" t="s">
        <v>3939</v>
      </c>
      <c r="C2334" s="87" t="s">
        <v>1972</v>
      </c>
      <c r="D2334" s="86" t="s">
        <v>1024</v>
      </c>
      <c r="E2334" s="86" t="s">
        <v>1024</v>
      </c>
      <c r="F2334" s="86" t="s">
        <v>27</v>
      </c>
      <c r="G2334" s="86" t="s">
        <v>22</v>
      </c>
      <c r="H2334" s="239">
        <f t="shared" si="34"/>
        <v>100</v>
      </c>
      <c r="I2334" s="86" t="s">
        <v>6205</v>
      </c>
    </row>
    <row r="2335" spans="1:9" x14ac:dyDescent="0.3">
      <c r="A2335" s="87" t="s">
        <v>3943</v>
      </c>
      <c r="B2335" s="87" t="s">
        <v>3939</v>
      </c>
      <c r="C2335" s="87" t="s">
        <v>1974</v>
      </c>
      <c r="D2335" s="86" t="s">
        <v>1024</v>
      </c>
      <c r="E2335" s="86" t="s">
        <v>1024</v>
      </c>
      <c r="F2335" s="86" t="s">
        <v>27</v>
      </c>
      <c r="G2335" s="86" t="s">
        <v>20</v>
      </c>
      <c r="H2335" s="239">
        <f t="shared" si="34"/>
        <v>100</v>
      </c>
      <c r="I2335" s="86" t="s">
        <v>6205</v>
      </c>
    </row>
    <row r="2336" spans="1:9" x14ac:dyDescent="0.3">
      <c r="A2336" s="87" t="s">
        <v>3944</v>
      </c>
      <c r="B2336" s="87" t="s">
        <v>3939</v>
      </c>
      <c r="C2336" s="87" t="s">
        <v>3945</v>
      </c>
      <c r="D2336" s="86" t="s">
        <v>1024</v>
      </c>
      <c r="E2336" s="86" t="s">
        <v>1024</v>
      </c>
      <c r="F2336" s="86" t="s">
        <v>27</v>
      </c>
      <c r="G2336" s="86" t="s">
        <v>20</v>
      </c>
      <c r="H2336" s="239">
        <f t="shared" si="34"/>
        <v>100</v>
      </c>
      <c r="I2336" s="86" t="s">
        <v>6205</v>
      </c>
    </row>
    <row r="2337" spans="1:9" x14ac:dyDescent="0.3">
      <c r="A2337" s="87" t="s">
        <v>3946</v>
      </c>
      <c r="B2337" s="87" t="s">
        <v>3939</v>
      </c>
      <c r="C2337" s="87" t="s">
        <v>1962</v>
      </c>
      <c r="D2337" s="86" t="s">
        <v>1024</v>
      </c>
      <c r="E2337" s="86" t="s">
        <v>1024</v>
      </c>
      <c r="F2337" s="86" t="s">
        <v>27</v>
      </c>
      <c r="G2337" s="86" t="s">
        <v>22</v>
      </c>
      <c r="H2337" s="239">
        <f t="shared" si="34"/>
        <v>100</v>
      </c>
      <c r="I2337" s="86" t="s">
        <v>6205</v>
      </c>
    </row>
    <row r="2338" spans="1:9" x14ac:dyDescent="0.3">
      <c r="A2338" s="87" t="s">
        <v>3947</v>
      </c>
      <c r="B2338" s="87" t="s">
        <v>3939</v>
      </c>
      <c r="C2338" s="87" t="s">
        <v>1964</v>
      </c>
      <c r="D2338" s="86" t="s">
        <v>1024</v>
      </c>
      <c r="E2338" s="86" t="s">
        <v>1024</v>
      </c>
      <c r="F2338" s="86" t="s">
        <v>27</v>
      </c>
      <c r="G2338" s="86" t="s">
        <v>22</v>
      </c>
      <c r="H2338" s="239">
        <f t="shared" si="34"/>
        <v>100</v>
      </c>
      <c r="I2338" s="86" t="s">
        <v>6205</v>
      </c>
    </row>
    <row r="2339" spans="1:9" x14ac:dyDescent="0.3">
      <c r="A2339" s="87" t="s">
        <v>3948</v>
      </c>
      <c r="B2339" s="87" t="s">
        <v>3939</v>
      </c>
      <c r="C2339" s="87" t="s">
        <v>1966</v>
      </c>
      <c r="D2339" s="86" t="s">
        <v>1024</v>
      </c>
      <c r="E2339" s="86" t="s">
        <v>1024</v>
      </c>
      <c r="F2339" s="86" t="s">
        <v>27</v>
      </c>
      <c r="G2339" s="86" t="s">
        <v>22</v>
      </c>
      <c r="H2339" s="239">
        <f t="shared" si="34"/>
        <v>100</v>
      </c>
      <c r="I2339" s="86" t="s">
        <v>6205</v>
      </c>
    </row>
    <row r="2340" spans="1:9" x14ac:dyDescent="0.3">
      <c r="A2340" s="87" t="s">
        <v>3949</v>
      </c>
      <c r="B2340" s="87" t="s">
        <v>3939</v>
      </c>
      <c r="C2340" s="87" t="s">
        <v>1976</v>
      </c>
      <c r="D2340" s="86" t="s">
        <v>1024</v>
      </c>
      <c r="E2340" s="86" t="s">
        <v>1024</v>
      </c>
      <c r="F2340" s="86" t="s">
        <v>27</v>
      </c>
      <c r="G2340" s="86" t="s">
        <v>18</v>
      </c>
      <c r="H2340" s="239">
        <f t="shared" si="34"/>
        <v>100</v>
      </c>
      <c r="I2340" s="86" t="s">
        <v>6205</v>
      </c>
    </row>
    <row r="2341" spans="1:9" x14ac:dyDescent="0.3">
      <c r="A2341" s="87" t="s">
        <v>3950</v>
      </c>
      <c r="B2341" s="87" t="s">
        <v>3939</v>
      </c>
      <c r="C2341" s="87" t="s">
        <v>1968</v>
      </c>
      <c r="D2341" s="86" t="s">
        <v>1024</v>
      </c>
      <c r="E2341" s="86" t="s">
        <v>1024</v>
      </c>
      <c r="F2341" s="86" t="s">
        <v>27</v>
      </c>
      <c r="G2341" s="86" t="s">
        <v>20</v>
      </c>
      <c r="H2341" s="239">
        <f t="shared" si="34"/>
        <v>100</v>
      </c>
      <c r="I2341" s="86" t="s">
        <v>6205</v>
      </c>
    </row>
    <row r="2342" spans="1:9" x14ac:dyDescent="0.3">
      <c r="A2342" s="87" t="s">
        <v>3951</v>
      </c>
      <c r="B2342" s="87" t="s">
        <v>3939</v>
      </c>
      <c r="C2342" s="87" t="s">
        <v>3952</v>
      </c>
      <c r="D2342" s="86" t="s">
        <v>1024</v>
      </c>
      <c r="E2342" s="86" t="s">
        <v>1024</v>
      </c>
      <c r="F2342" s="86" t="s">
        <v>27</v>
      </c>
      <c r="G2342" s="86" t="s">
        <v>22</v>
      </c>
      <c r="H2342" s="239">
        <f t="shared" si="34"/>
        <v>100</v>
      </c>
      <c r="I2342" s="86" t="s">
        <v>6205</v>
      </c>
    </row>
    <row r="2343" spans="1:9" x14ac:dyDescent="0.3">
      <c r="A2343" s="87" t="s">
        <v>3953</v>
      </c>
      <c r="B2343" s="87" t="s">
        <v>3939</v>
      </c>
      <c r="C2343" s="87" t="s">
        <v>3954</v>
      </c>
      <c r="D2343" s="86" t="s">
        <v>1024</v>
      </c>
      <c r="E2343" s="86" t="s">
        <v>1024</v>
      </c>
      <c r="F2343" s="86" t="s">
        <v>27</v>
      </c>
      <c r="G2343" s="86" t="s">
        <v>22</v>
      </c>
      <c r="H2343" s="239">
        <f t="shared" si="34"/>
        <v>100</v>
      </c>
      <c r="I2343" s="86" t="s">
        <v>6205</v>
      </c>
    </row>
    <row r="2344" spans="1:9" x14ac:dyDescent="0.3">
      <c r="A2344" s="87" t="s">
        <v>3955</v>
      </c>
      <c r="B2344" s="87" t="s">
        <v>3939</v>
      </c>
      <c r="C2344" s="87" t="s">
        <v>3956</v>
      </c>
      <c r="D2344" s="86" t="s">
        <v>1024</v>
      </c>
      <c r="E2344" s="86" t="s">
        <v>1024</v>
      </c>
      <c r="F2344" s="86" t="s">
        <v>27</v>
      </c>
      <c r="G2344" s="86" t="s">
        <v>22</v>
      </c>
      <c r="H2344" s="239">
        <f t="shared" si="34"/>
        <v>100</v>
      </c>
      <c r="I2344" s="86" t="s">
        <v>6205</v>
      </c>
    </row>
    <row r="2345" spans="1:9" x14ac:dyDescent="0.3">
      <c r="A2345" s="87" t="s">
        <v>3957</v>
      </c>
      <c r="B2345" s="87" t="s">
        <v>3939</v>
      </c>
      <c r="C2345" s="87" t="s">
        <v>3958</v>
      </c>
      <c r="D2345" s="86" t="s">
        <v>1024</v>
      </c>
      <c r="E2345" s="86" t="s">
        <v>1024</v>
      </c>
      <c r="F2345" s="86" t="s">
        <v>27</v>
      </c>
      <c r="G2345" s="86" t="s">
        <v>22</v>
      </c>
      <c r="H2345" s="239">
        <f t="shared" si="34"/>
        <v>100</v>
      </c>
      <c r="I2345" s="86" t="s">
        <v>6205</v>
      </c>
    </row>
    <row r="2346" spans="1:9" x14ac:dyDescent="0.3">
      <c r="A2346" s="87" t="s">
        <v>3959</v>
      </c>
      <c r="B2346" s="87" t="s">
        <v>3939</v>
      </c>
      <c r="C2346" s="87" t="s">
        <v>3960</v>
      </c>
      <c r="D2346" s="86" t="s">
        <v>1024</v>
      </c>
      <c r="E2346" s="86" t="s">
        <v>1024</v>
      </c>
      <c r="F2346" s="86" t="s">
        <v>27</v>
      </c>
      <c r="G2346" s="86" t="s">
        <v>85</v>
      </c>
      <c r="H2346" s="239">
        <f t="shared" si="34"/>
        <v>100</v>
      </c>
      <c r="I2346" s="86" t="s">
        <v>6205</v>
      </c>
    </row>
    <row r="2347" spans="1:9" x14ac:dyDescent="0.3">
      <c r="A2347" s="87" t="s">
        <v>3961</v>
      </c>
      <c r="B2347" s="87" t="s">
        <v>3939</v>
      </c>
      <c r="C2347" s="87" t="s">
        <v>3962</v>
      </c>
      <c r="D2347" s="86" t="s">
        <v>1024</v>
      </c>
      <c r="E2347" s="86" t="s">
        <v>1024</v>
      </c>
      <c r="F2347" s="86" t="s">
        <v>27</v>
      </c>
      <c r="G2347" s="86" t="s">
        <v>22</v>
      </c>
      <c r="H2347" s="239">
        <f t="shared" si="34"/>
        <v>100</v>
      </c>
      <c r="I2347" s="86" t="s">
        <v>6205</v>
      </c>
    </row>
    <row r="2348" spans="1:9" x14ac:dyDescent="0.3">
      <c r="A2348" s="87" t="s">
        <v>3963</v>
      </c>
      <c r="B2348" s="87" t="s">
        <v>3939</v>
      </c>
      <c r="C2348" s="87" t="s">
        <v>3964</v>
      </c>
      <c r="D2348" s="86" t="s">
        <v>1024</v>
      </c>
      <c r="E2348" s="86" t="s">
        <v>1024</v>
      </c>
      <c r="F2348" s="86" t="s">
        <v>27</v>
      </c>
      <c r="G2348" s="86" t="s">
        <v>18</v>
      </c>
      <c r="H2348" s="239">
        <f t="shared" si="34"/>
        <v>100</v>
      </c>
      <c r="I2348" s="86" t="s">
        <v>6205</v>
      </c>
    </row>
    <row r="2349" spans="1:9" x14ac:dyDescent="0.3">
      <c r="A2349" s="87" t="s">
        <v>3965</v>
      </c>
      <c r="B2349" s="87" t="s">
        <v>3939</v>
      </c>
      <c r="C2349" s="87" t="s">
        <v>3966</v>
      </c>
      <c r="D2349" s="86" t="s">
        <v>1024</v>
      </c>
      <c r="E2349" s="86" t="s">
        <v>1024</v>
      </c>
      <c r="F2349" s="86" t="s">
        <v>27</v>
      </c>
      <c r="G2349" s="86" t="s">
        <v>22</v>
      </c>
      <c r="H2349" s="239">
        <f t="shared" si="34"/>
        <v>100</v>
      </c>
      <c r="I2349" s="86" t="s">
        <v>6205</v>
      </c>
    </row>
    <row r="2350" spans="1:9" x14ac:dyDescent="0.3">
      <c r="A2350" s="87" t="s">
        <v>3967</v>
      </c>
      <c r="B2350" s="87" t="s">
        <v>3939</v>
      </c>
      <c r="C2350" s="87" t="s">
        <v>3968</v>
      </c>
      <c r="D2350" s="86" t="s">
        <v>1024</v>
      </c>
      <c r="E2350" s="86" t="s">
        <v>1024</v>
      </c>
      <c r="F2350" s="86" t="s">
        <v>27</v>
      </c>
      <c r="G2350" s="86"/>
      <c r="H2350" s="239">
        <f t="shared" si="34"/>
        <v>100</v>
      </c>
      <c r="I2350" s="86" t="s">
        <v>6205</v>
      </c>
    </row>
    <row r="2351" spans="1:9" x14ac:dyDescent="0.3">
      <c r="A2351" s="87" t="s">
        <v>3969</v>
      </c>
      <c r="B2351" s="87" t="s">
        <v>3939</v>
      </c>
      <c r="C2351" s="87" t="s">
        <v>3970</v>
      </c>
      <c r="D2351" s="86" t="s">
        <v>1024</v>
      </c>
      <c r="E2351" s="86" t="s">
        <v>1024</v>
      </c>
      <c r="F2351" s="86" t="s">
        <v>27</v>
      </c>
      <c r="G2351" s="86" t="s">
        <v>85</v>
      </c>
      <c r="H2351" s="239">
        <f t="shared" si="34"/>
        <v>100</v>
      </c>
      <c r="I2351" s="86" t="s">
        <v>6205</v>
      </c>
    </row>
    <row r="2352" spans="1:9" x14ac:dyDescent="0.3">
      <c r="A2352" s="87" t="s">
        <v>3971</v>
      </c>
      <c r="B2352" s="87" t="s">
        <v>3939</v>
      </c>
      <c r="C2352" s="87" t="s">
        <v>3972</v>
      </c>
      <c r="D2352" s="86" t="s">
        <v>1024</v>
      </c>
      <c r="E2352" s="86" t="s">
        <v>1024</v>
      </c>
      <c r="F2352" s="86" t="s">
        <v>27</v>
      </c>
      <c r="G2352" s="86" t="s">
        <v>20</v>
      </c>
      <c r="H2352" s="239">
        <f t="shared" si="34"/>
        <v>100</v>
      </c>
      <c r="I2352" s="86" t="s">
        <v>6205</v>
      </c>
    </row>
    <row r="2353" spans="1:9" x14ac:dyDescent="0.3">
      <c r="A2353" s="87" t="s">
        <v>3973</v>
      </c>
      <c r="B2353" s="87" t="s">
        <v>3939</v>
      </c>
      <c r="C2353" s="87" t="s">
        <v>3974</v>
      </c>
      <c r="D2353" s="86" t="s">
        <v>1024</v>
      </c>
      <c r="E2353" s="86" t="s">
        <v>1024</v>
      </c>
      <c r="F2353" s="86" t="s">
        <v>27</v>
      </c>
      <c r="G2353" s="86" t="s">
        <v>18</v>
      </c>
      <c r="H2353" s="239">
        <f t="shared" si="34"/>
        <v>100</v>
      </c>
      <c r="I2353" s="86" t="s">
        <v>6205</v>
      </c>
    </row>
    <row r="2354" spans="1:9" x14ac:dyDescent="0.3">
      <c r="A2354" s="87" t="s">
        <v>3975</v>
      </c>
      <c r="B2354" s="87" t="s">
        <v>3939</v>
      </c>
      <c r="C2354" s="87" t="s">
        <v>3976</v>
      </c>
      <c r="D2354" s="86" t="s">
        <v>1024</v>
      </c>
      <c r="E2354" s="86" t="s">
        <v>1024</v>
      </c>
      <c r="F2354" s="86" t="s">
        <v>27</v>
      </c>
      <c r="G2354" s="86"/>
      <c r="H2354" s="239">
        <f t="shared" si="34"/>
        <v>100</v>
      </c>
      <c r="I2354" s="86" t="s">
        <v>6205</v>
      </c>
    </row>
    <row r="2355" spans="1:9" x14ac:dyDescent="0.3">
      <c r="A2355" s="87" t="s">
        <v>3977</v>
      </c>
      <c r="B2355" s="87" t="s">
        <v>3939</v>
      </c>
      <c r="C2355" s="87" t="s">
        <v>3978</v>
      </c>
      <c r="D2355" s="86" t="s">
        <v>1024</v>
      </c>
      <c r="E2355" s="86" t="s">
        <v>1024</v>
      </c>
      <c r="F2355" s="86" t="s">
        <v>27</v>
      </c>
      <c r="G2355" s="86" t="s">
        <v>85</v>
      </c>
      <c r="H2355" s="239">
        <f t="shared" si="34"/>
        <v>100</v>
      </c>
      <c r="I2355" s="86" t="s">
        <v>6205</v>
      </c>
    </row>
    <row r="2356" spans="1:9" x14ac:dyDescent="0.3">
      <c r="A2356" s="87" t="s">
        <v>3979</v>
      </c>
      <c r="B2356" s="87" t="s">
        <v>3980</v>
      </c>
      <c r="C2356" s="87" t="s">
        <v>3981</v>
      </c>
      <c r="D2356" s="86" t="s">
        <v>1024</v>
      </c>
      <c r="E2356" s="86" t="s">
        <v>5315</v>
      </c>
      <c r="F2356" s="86" t="s">
        <v>27</v>
      </c>
      <c r="G2356" s="86" t="s">
        <v>85</v>
      </c>
      <c r="H2356" s="239">
        <f t="shared" si="34"/>
        <v>100</v>
      </c>
      <c r="I2356" s="86" t="s">
        <v>6205</v>
      </c>
    </row>
    <row r="2357" spans="1:9" x14ac:dyDescent="0.3">
      <c r="A2357" s="87" t="s">
        <v>3982</v>
      </c>
      <c r="B2357" s="87" t="s">
        <v>3983</v>
      </c>
      <c r="C2357" s="87" t="s">
        <v>3984</v>
      </c>
      <c r="D2357" s="86" t="s">
        <v>1024</v>
      </c>
      <c r="E2357" s="86" t="s">
        <v>5316</v>
      </c>
      <c r="F2357" s="86" t="s">
        <v>27</v>
      </c>
      <c r="G2357" s="86" t="s">
        <v>85</v>
      </c>
      <c r="H2357" s="239">
        <f t="shared" si="34"/>
        <v>100</v>
      </c>
      <c r="I2357" s="86" t="s">
        <v>6205</v>
      </c>
    </row>
    <row r="2358" spans="1:9" x14ac:dyDescent="0.3">
      <c r="A2358" s="87" t="s">
        <v>3985</v>
      </c>
      <c r="B2358" s="87" t="s">
        <v>3983</v>
      </c>
      <c r="C2358" s="87" t="s">
        <v>3986</v>
      </c>
      <c r="D2358" s="86" t="s">
        <v>1024</v>
      </c>
      <c r="E2358" s="86" t="s">
        <v>5316</v>
      </c>
      <c r="F2358" s="86" t="s">
        <v>27</v>
      </c>
      <c r="G2358" s="86" t="s">
        <v>85</v>
      </c>
      <c r="H2358" s="239">
        <f t="shared" si="34"/>
        <v>100</v>
      </c>
      <c r="I2358" s="86" t="s">
        <v>6205</v>
      </c>
    </row>
    <row r="2359" spans="1:9" x14ac:dyDescent="0.3">
      <c r="A2359" s="87" t="s">
        <v>3987</v>
      </c>
      <c r="B2359" s="87" t="s">
        <v>3983</v>
      </c>
      <c r="C2359" s="87" t="s">
        <v>3988</v>
      </c>
      <c r="D2359" s="86" t="s">
        <v>1024</v>
      </c>
      <c r="E2359" s="86" t="s">
        <v>5316</v>
      </c>
      <c r="F2359" s="86" t="s">
        <v>27</v>
      </c>
      <c r="G2359" s="86" t="s">
        <v>85</v>
      </c>
      <c r="H2359" s="239">
        <f t="shared" si="34"/>
        <v>100</v>
      </c>
      <c r="I2359" s="86" t="s">
        <v>6205</v>
      </c>
    </row>
    <row r="2360" spans="1:9" x14ac:dyDescent="0.3">
      <c r="A2360" s="87" t="s">
        <v>3989</v>
      </c>
      <c r="B2360" s="87" t="s">
        <v>3983</v>
      </c>
      <c r="C2360" s="87" t="s">
        <v>3990</v>
      </c>
      <c r="D2360" s="86" t="s">
        <v>1024</v>
      </c>
      <c r="E2360" s="86" t="s">
        <v>5316</v>
      </c>
      <c r="F2360" s="86" t="s">
        <v>27</v>
      </c>
      <c r="G2360" s="86" t="s">
        <v>85</v>
      </c>
      <c r="H2360" s="239">
        <f t="shared" si="34"/>
        <v>100</v>
      </c>
      <c r="I2360" s="86" t="s">
        <v>6205</v>
      </c>
    </row>
    <row r="2361" spans="1:9" x14ac:dyDescent="0.3">
      <c r="A2361" s="87" t="s">
        <v>3991</v>
      </c>
      <c r="B2361" s="87" t="s">
        <v>3983</v>
      </c>
      <c r="C2361" s="87" t="s">
        <v>3992</v>
      </c>
      <c r="D2361" s="86" t="s">
        <v>1024</v>
      </c>
      <c r="E2361" s="86" t="s">
        <v>5316</v>
      </c>
      <c r="F2361" s="86" t="s">
        <v>27</v>
      </c>
      <c r="G2361" s="86"/>
      <c r="H2361" s="239">
        <f t="shared" si="34"/>
        <v>100</v>
      </c>
      <c r="I2361" s="86" t="s">
        <v>6205</v>
      </c>
    </row>
    <row r="2362" spans="1:9" x14ac:dyDescent="0.3">
      <c r="A2362" s="87" t="s">
        <v>3993</v>
      </c>
      <c r="B2362" s="87" t="s">
        <v>3994</v>
      </c>
      <c r="C2362" s="87" t="s">
        <v>3995</v>
      </c>
      <c r="D2362" s="86" t="s">
        <v>1024</v>
      </c>
      <c r="E2362" s="86" t="s">
        <v>5317</v>
      </c>
      <c r="F2362" s="86" t="s">
        <v>27</v>
      </c>
      <c r="G2362" s="86" t="s">
        <v>22</v>
      </c>
      <c r="H2362" s="239">
        <f t="shared" si="34"/>
        <v>100</v>
      </c>
      <c r="I2362" s="86" t="s">
        <v>6205</v>
      </c>
    </row>
    <row r="2363" spans="1:9" x14ac:dyDescent="0.3">
      <c r="A2363" s="87" t="s">
        <v>3996</v>
      </c>
      <c r="B2363" s="87" t="s">
        <v>3994</v>
      </c>
      <c r="C2363" s="87" t="s">
        <v>3997</v>
      </c>
      <c r="D2363" s="86" t="s">
        <v>1024</v>
      </c>
      <c r="E2363" s="86" t="s">
        <v>5317</v>
      </c>
      <c r="F2363" s="86" t="s">
        <v>27</v>
      </c>
      <c r="G2363" s="86" t="s">
        <v>85</v>
      </c>
      <c r="H2363" s="239">
        <f t="shared" si="34"/>
        <v>100</v>
      </c>
      <c r="I2363" s="86" t="s">
        <v>6205</v>
      </c>
    </row>
    <row r="2364" spans="1:9" x14ac:dyDescent="0.3">
      <c r="A2364" s="87" t="s">
        <v>3998</v>
      </c>
      <c r="B2364" s="87" t="s">
        <v>3999</v>
      </c>
      <c r="C2364" s="87" t="s">
        <v>4000</v>
      </c>
      <c r="D2364" s="86" t="s">
        <v>1024</v>
      </c>
      <c r="E2364" s="86" t="s">
        <v>5318</v>
      </c>
      <c r="F2364" s="86" t="s">
        <v>27</v>
      </c>
      <c r="G2364" s="86" t="s">
        <v>22</v>
      </c>
      <c r="H2364" s="239">
        <f t="shared" si="34"/>
        <v>100</v>
      </c>
      <c r="I2364" s="86" t="s">
        <v>6205</v>
      </c>
    </row>
    <row r="2365" spans="1:9" x14ac:dyDescent="0.3">
      <c r="A2365" s="87" t="s">
        <v>4001</v>
      </c>
      <c r="B2365" s="87" t="s">
        <v>3999</v>
      </c>
      <c r="C2365" s="87" t="s">
        <v>4002</v>
      </c>
      <c r="D2365" s="86" t="s">
        <v>1024</v>
      </c>
      <c r="E2365" s="86" t="s">
        <v>5318</v>
      </c>
      <c r="F2365" s="86" t="s">
        <v>27</v>
      </c>
      <c r="G2365" s="86" t="s">
        <v>22</v>
      </c>
      <c r="H2365" s="239">
        <f t="shared" si="34"/>
        <v>100</v>
      </c>
      <c r="I2365" s="86" t="s">
        <v>6205</v>
      </c>
    </row>
    <row r="2366" spans="1:9" x14ac:dyDescent="0.3">
      <c r="A2366" s="87" t="s">
        <v>4003</v>
      </c>
      <c r="B2366" s="87" t="s">
        <v>3999</v>
      </c>
      <c r="C2366" s="87" t="s">
        <v>4004</v>
      </c>
      <c r="D2366" s="86" t="s">
        <v>1024</v>
      </c>
      <c r="E2366" s="86" t="s">
        <v>5318</v>
      </c>
      <c r="F2366" s="86" t="s">
        <v>27</v>
      </c>
      <c r="G2366" s="86" t="s">
        <v>85</v>
      </c>
      <c r="H2366" s="239">
        <f t="shared" si="34"/>
        <v>100</v>
      </c>
      <c r="I2366" s="86" t="s">
        <v>6205</v>
      </c>
    </row>
    <row r="2367" spans="1:9" x14ac:dyDescent="0.3">
      <c r="A2367" s="87" t="s">
        <v>4005</v>
      </c>
      <c r="B2367" s="87" t="s">
        <v>3999</v>
      </c>
      <c r="C2367" s="87" t="s">
        <v>4006</v>
      </c>
      <c r="D2367" s="86" t="s">
        <v>1024</v>
      </c>
      <c r="E2367" s="86" t="s">
        <v>5318</v>
      </c>
      <c r="F2367" s="86" t="s">
        <v>27</v>
      </c>
      <c r="G2367" s="86" t="s">
        <v>22</v>
      </c>
      <c r="H2367" s="239">
        <f t="shared" si="34"/>
        <v>100</v>
      </c>
      <c r="I2367" s="86" t="s">
        <v>6205</v>
      </c>
    </row>
    <row r="2368" spans="1:9" x14ac:dyDescent="0.3">
      <c r="A2368" s="87" t="s">
        <v>4007</v>
      </c>
      <c r="B2368" s="87" t="s">
        <v>3999</v>
      </c>
      <c r="C2368" s="87" t="s">
        <v>4008</v>
      </c>
      <c r="D2368" s="86" t="s">
        <v>1024</v>
      </c>
      <c r="E2368" s="86" t="s">
        <v>5318</v>
      </c>
      <c r="F2368" s="86" t="s">
        <v>27</v>
      </c>
      <c r="G2368" s="86" t="s">
        <v>85</v>
      </c>
      <c r="H2368" s="239">
        <f t="shared" ref="H2368:H2431" si="35">IF($A2368="","",IF($F2368=INDEX(Cat_ZAP,1),INDEX(Pts_ZAP,1),IF($G2368="","",_xlfn.XLOOKUP($G2368,Cat_Marg,Pts_Marg,""))))</f>
        <v>100</v>
      </c>
      <c r="I2368" s="86" t="s">
        <v>6205</v>
      </c>
    </row>
    <row r="2369" spans="1:9" x14ac:dyDescent="0.3">
      <c r="A2369" s="87" t="s">
        <v>4009</v>
      </c>
      <c r="B2369" s="87" t="s">
        <v>3999</v>
      </c>
      <c r="C2369" s="87" t="s">
        <v>4010</v>
      </c>
      <c r="D2369" s="86" t="s">
        <v>1024</v>
      </c>
      <c r="E2369" s="86" t="s">
        <v>5318</v>
      </c>
      <c r="F2369" s="86" t="s">
        <v>27</v>
      </c>
      <c r="G2369" s="86" t="s">
        <v>85</v>
      </c>
      <c r="H2369" s="239">
        <f t="shared" si="35"/>
        <v>100</v>
      </c>
      <c r="I2369" s="86" t="s">
        <v>6205</v>
      </c>
    </row>
    <row r="2370" spans="1:9" x14ac:dyDescent="0.3">
      <c r="A2370" s="87" t="s">
        <v>4011</v>
      </c>
      <c r="B2370" s="87" t="s">
        <v>3999</v>
      </c>
      <c r="C2370" s="87" t="s">
        <v>4012</v>
      </c>
      <c r="D2370" s="86" t="s">
        <v>1024</v>
      </c>
      <c r="E2370" s="86" t="s">
        <v>5318</v>
      </c>
      <c r="F2370" s="86" t="s">
        <v>27</v>
      </c>
      <c r="G2370" s="86" t="s">
        <v>85</v>
      </c>
      <c r="H2370" s="239">
        <f t="shared" si="35"/>
        <v>100</v>
      </c>
      <c r="I2370" s="86" t="s">
        <v>6205</v>
      </c>
    </row>
    <row r="2371" spans="1:9" x14ac:dyDescent="0.3">
      <c r="A2371" s="87" t="s">
        <v>4013</v>
      </c>
      <c r="B2371" s="87" t="s">
        <v>3999</v>
      </c>
      <c r="C2371" s="87" t="s">
        <v>4014</v>
      </c>
      <c r="D2371" s="86" t="s">
        <v>1024</v>
      </c>
      <c r="E2371" s="86" t="s">
        <v>5318</v>
      </c>
      <c r="F2371" s="86" t="s">
        <v>27</v>
      </c>
      <c r="G2371" s="86" t="s">
        <v>22</v>
      </c>
      <c r="H2371" s="239">
        <f t="shared" si="35"/>
        <v>100</v>
      </c>
      <c r="I2371" s="86" t="s">
        <v>6205</v>
      </c>
    </row>
    <row r="2372" spans="1:9" x14ac:dyDescent="0.3">
      <c r="A2372" s="87" t="s">
        <v>4015</v>
      </c>
      <c r="B2372" s="87" t="s">
        <v>3999</v>
      </c>
      <c r="C2372" s="87" t="s">
        <v>4016</v>
      </c>
      <c r="D2372" s="86" t="s">
        <v>1024</v>
      </c>
      <c r="E2372" s="86" t="s">
        <v>5318</v>
      </c>
      <c r="F2372" s="86" t="s">
        <v>27</v>
      </c>
      <c r="G2372" s="86" t="s">
        <v>22</v>
      </c>
      <c r="H2372" s="239">
        <f t="shared" si="35"/>
        <v>100</v>
      </c>
      <c r="I2372" s="86" t="s">
        <v>6205</v>
      </c>
    </row>
    <row r="2373" spans="1:9" x14ac:dyDescent="0.3">
      <c r="A2373" s="87" t="s">
        <v>4017</v>
      </c>
      <c r="B2373" s="87" t="s">
        <v>3999</v>
      </c>
      <c r="C2373" s="87" t="s">
        <v>4018</v>
      </c>
      <c r="D2373" s="86" t="s">
        <v>1024</v>
      </c>
      <c r="E2373" s="86" t="s">
        <v>5318</v>
      </c>
      <c r="F2373" s="86" t="s">
        <v>27</v>
      </c>
      <c r="G2373" s="86" t="s">
        <v>85</v>
      </c>
      <c r="H2373" s="239">
        <f t="shared" si="35"/>
        <v>100</v>
      </c>
      <c r="I2373" s="86" t="s">
        <v>6205</v>
      </c>
    </row>
    <row r="2374" spans="1:9" x14ac:dyDescent="0.3">
      <c r="A2374" s="87" t="s">
        <v>4019</v>
      </c>
      <c r="B2374" s="87" t="s">
        <v>3999</v>
      </c>
      <c r="C2374" s="87" t="s">
        <v>4020</v>
      </c>
      <c r="D2374" s="86" t="s">
        <v>1024</v>
      </c>
      <c r="E2374" s="86" t="s">
        <v>5318</v>
      </c>
      <c r="F2374" s="86" t="s">
        <v>27</v>
      </c>
      <c r="G2374" s="86"/>
      <c r="H2374" s="239">
        <f t="shared" si="35"/>
        <v>100</v>
      </c>
      <c r="I2374" s="86" t="s">
        <v>6205</v>
      </c>
    </row>
    <row r="2375" spans="1:9" x14ac:dyDescent="0.3">
      <c r="A2375" s="87" t="s">
        <v>4021</v>
      </c>
      <c r="B2375" s="87" t="s">
        <v>3999</v>
      </c>
      <c r="C2375" s="87" t="s">
        <v>4022</v>
      </c>
      <c r="D2375" s="86" t="s">
        <v>1024</v>
      </c>
      <c r="E2375" s="86" t="s">
        <v>5318</v>
      </c>
      <c r="F2375" s="86" t="s">
        <v>27</v>
      </c>
      <c r="G2375" s="86"/>
      <c r="H2375" s="239">
        <f t="shared" si="35"/>
        <v>100</v>
      </c>
      <c r="I2375" s="86" t="s">
        <v>6205</v>
      </c>
    </row>
    <row r="2376" spans="1:9" x14ac:dyDescent="0.3">
      <c r="A2376" s="87" t="s">
        <v>4023</v>
      </c>
      <c r="B2376" s="87" t="s">
        <v>4024</v>
      </c>
      <c r="C2376" s="87" t="s">
        <v>4025</v>
      </c>
      <c r="D2376" s="86" t="s">
        <v>1024</v>
      </c>
      <c r="E2376" s="86" t="s">
        <v>5319</v>
      </c>
      <c r="F2376" s="86" t="s">
        <v>27</v>
      </c>
      <c r="G2376" s="86" t="s">
        <v>22</v>
      </c>
      <c r="H2376" s="239">
        <f t="shared" si="35"/>
        <v>100</v>
      </c>
      <c r="I2376" s="86" t="s">
        <v>6205</v>
      </c>
    </row>
    <row r="2377" spans="1:9" x14ac:dyDescent="0.3">
      <c r="A2377" s="87" t="s">
        <v>4026</v>
      </c>
      <c r="B2377" s="87" t="s">
        <v>4027</v>
      </c>
      <c r="C2377" s="87" t="s">
        <v>1399</v>
      </c>
      <c r="D2377" s="86" t="s">
        <v>1026</v>
      </c>
      <c r="E2377" s="86" t="s">
        <v>1026</v>
      </c>
      <c r="F2377" s="86" t="s">
        <v>27</v>
      </c>
      <c r="G2377" s="86" t="s">
        <v>22</v>
      </c>
      <c r="H2377" s="239">
        <f t="shared" si="35"/>
        <v>100</v>
      </c>
      <c r="I2377" s="86" t="s">
        <v>6205</v>
      </c>
    </row>
    <row r="2378" spans="1:9" x14ac:dyDescent="0.3">
      <c r="A2378" s="87" t="s">
        <v>4028</v>
      </c>
      <c r="B2378" s="87" t="s">
        <v>4027</v>
      </c>
      <c r="C2378" s="87" t="s">
        <v>1723</v>
      </c>
      <c r="D2378" s="86" t="s">
        <v>1026</v>
      </c>
      <c r="E2378" s="86" t="s">
        <v>1026</v>
      </c>
      <c r="F2378" s="86" t="s">
        <v>27</v>
      </c>
      <c r="G2378" s="86" t="s">
        <v>20</v>
      </c>
      <c r="H2378" s="239">
        <f t="shared" si="35"/>
        <v>100</v>
      </c>
      <c r="I2378" s="86" t="s">
        <v>6205</v>
      </c>
    </row>
    <row r="2379" spans="1:9" x14ac:dyDescent="0.3">
      <c r="A2379" s="87" t="s">
        <v>4029</v>
      </c>
      <c r="B2379" s="87" t="s">
        <v>4027</v>
      </c>
      <c r="C2379" s="87" t="s">
        <v>2001</v>
      </c>
      <c r="D2379" s="86" t="s">
        <v>1026</v>
      </c>
      <c r="E2379" s="86" t="s">
        <v>1026</v>
      </c>
      <c r="F2379" s="86" t="s">
        <v>27</v>
      </c>
      <c r="G2379" s="86" t="s">
        <v>20</v>
      </c>
      <c r="H2379" s="239">
        <f t="shared" si="35"/>
        <v>100</v>
      </c>
      <c r="I2379" s="86" t="s">
        <v>6205</v>
      </c>
    </row>
    <row r="2380" spans="1:9" x14ac:dyDescent="0.3">
      <c r="A2380" s="87" t="s">
        <v>4030</v>
      </c>
      <c r="B2380" s="87" t="s">
        <v>4027</v>
      </c>
      <c r="C2380" s="87" t="s">
        <v>2003</v>
      </c>
      <c r="D2380" s="86" t="s">
        <v>1026</v>
      </c>
      <c r="E2380" s="86" t="s">
        <v>1026</v>
      </c>
      <c r="F2380" s="86" t="s">
        <v>27</v>
      </c>
      <c r="G2380" s="86" t="s">
        <v>22</v>
      </c>
      <c r="H2380" s="239">
        <f t="shared" si="35"/>
        <v>100</v>
      </c>
      <c r="I2380" s="86" t="s">
        <v>6205</v>
      </c>
    </row>
    <row r="2381" spans="1:9" x14ac:dyDescent="0.3">
      <c r="A2381" s="87" t="s">
        <v>4229</v>
      </c>
      <c r="B2381" s="87" t="s">
        <v>4230</v>
      </c>
      <c r="C2381" s="87" t="s">
        <v>2724</v>
      </c>
      <c r="D2381" s="86" t="s">
        <v>153</v>
      </c>
      <c r="E2381" s="86" t="s">
        <v>5320</v>
      </c>
      <c r="F2381" s="86" t="s">
        <v>27</v>
      </c>
      <c r="G2381" s="86" t="s">
        <v>22</v>
      </c>
      <c r="H2381" s="239">
        <f t="shared" si="35"/>
        <v>100</v>
      </c>
      <c r="I2381" s="86" t="s">
        <v>6205</v>
      </c>
    </row>
    <row r="2382" spans="1:9" x14ac:dyDescent="0.3">
      <c r="A2382" s="87" t="s">
        <v>4231</v>
      </c>
      <c r="B2382" s="87" t="s">
        <v>4230</v>
      </c>
      <c r="C2382" s="87" t="s">
        <v>2726</v>
      </c>
      <c r="D2382" s="86" t="s">
        <v>153</v>
      </c>
      <c r="E2382" s="86" t="s">
        <v>5320</v>
      </c>
      <c r="F2382" s="86" t="s">
        <v>27</v>
      </c>
      <c r="G2382" s="86" t="s">
        <v>85</v>
      </c>
      <c r="H2382" s="239">
        <f t="shared" si="35"/>
        <v>100</v>
      </c>
      <c r="I2382" s="86" t="s">
        <v>6205</v>
      </c>
    </row>
    <row r="2383" spans="1:9" x14ac:dyDescent="0.3">
      <c r="A2383" s="87" t="s">
        <v>4232</v>
      </c>
      <c r="B2383" s="87" t="s">
        <v>4230</v>
      </c>
      <c r="C2383" s="87" t="s">
        <v>2728</v>
      </c>
      <c r="D2383" s="86" t="s">
        <v>153</v>
      </c>
      <c r="E2383" s="86" t="s">
        <v>5320</v>
      </c>
      <c r="F2383" s="86" t="s">
        <v>27</v>
      </c>
      <c r="G2383" s="86" t="s">
        <v>85</v>
      </c>
      <c r="H2383" s="239">
        <f t="shared" si="35"/>
        <v>100</v>
      </c>
      <c r="I2383" s="86" t="s">
        <v>6205</v>
      </c>
    </row>
    <row r="2384" spans="1:9" x14ac:dyDescent="0.3">
      <c r="A2384" s="87" t="s">
        <v>4233</v>
      </c>
      <c r="B2384" s="87" t="s">
        <v>4230</v>
      </c>
      <c r="C2384" s="87" t="s">
        <v>3816</v>
      </c>
      <c r="D2384" s="86" t="s">
        <v>153</v>
      </c>
      <c r="E2384" s="86" t="s">
        <v>5320</v>
      </c>
      <c r="F2384" s="86" t="s">
        <v>27</v>
      </c>
      <c r="G2384" s="86" t="s">
        <v>22</v>
      </c>
      <c r="H2384" s="239">
        <f t="shared" si="35"/>
        <v>100</v>
      </c>
      <c r="I2384" s="86" t="s">
        <v>6205</v>
      </c>
    </row>
    <row r="2385" spans="1:9" x14ac:dyDescent="0.3">
      <c r="A2385" s="87" t="s">
        <v>4234</v>
      </c>
      <c r="B2385" s="87" t="s">
        <v>4230</v>
      </c>
      <c r="C2385" s="87" t="s">
        <v>4235</v>
      </c>
      <c r="D2385" s="86" t="s">
        <v>153</v>
      </c>
      <c r="E2385" s="86" t="s">
        <v>5320</v>
      </c>
      <c r="F2385" s="86" t="s">
        <v>27</v>
      </c>
      <c r="G2385" s="86" t="s">
        <v>85</v>
      </c>
      <c r="H2385" s="239">
        <f t="shared" si="35"/>
        <v>100</v>
      </c>
      <c r="I2385" s="86" t="s">
        <v>6205</v>
      </c>
    </row>
    <row r="2386" spans="1:9" x14ac:dyDescent="0.3">
      <c r="A2386" s="87" t="s">
        <v>4236</v>
      </c>
      <c r="B2386" s="87" t="s">
        <v>4237</v>
      </c>
      <c r="C2386" s="87" t="s">
        <v>2111</v>
      </c>
      <c r="D2386" s="86" t="s">
        <v>153</v>
      </c>
      <c r="E2386" s="86" t="s">
        <v>5321</v>
      </c>
      <c r="F2386" s="86" t="s">
        <v>27</v>
      </c>
      <c r="G2386" s="86" t="s">
        <v>85</v>
      </c>
      <c r="H2386" s="239">
        <f t="shared" si="35"/>
        <v>100</v>
      </c>
      <c r="I2386" s="86" t="s">
        <v>6205</v>
      </c>
    </row>
    <row r="2387" spans="1:9" x14ac:dyDescent="0.3">
      <c r="A2387" s="87" t="s">
        <v>4238</v>
      </c>
      <c r="B2387" s="87" t="s">
        <v>4237</v>
      </c>
      <c r="C2387" s="87" t="s">
        <v>2114</v>
      </c>
      <c r="D2387" s="86" t="s">
        <v>153</v>
      </c>
      <c r="E2387" s="86" t="s">
        <v>5321</v>
      </c>
      <c r="F2387" s="86" t="s">
        <v>27</v>
      </c>
      <c r="G2387" s="86" t="s">
        <v>85</v>
      </c>
      <c r="H2387" s="239">
        <f t="shared" si="35"/>
        <v>100</v>
      </c>
      <c r="I2387" s="86" t="s">
        <v>6205</v>
      </c>
    </row>
    <row r="2388" spans="1:9" x14ac:dyDescent="0.3">
      <c r="A2388" s="87" t="s">
        <v>4239</v>
      </c>
      <c r="B2388" s="87" t="s">
        <v>4240</v>
      </c>
      <c r="C2388" s="87" t="s">
        <v>4241</v>
      </c>
      <c r="D2388" s="86" t="s">
        <v>153</v>
      </c>
      <c r="E2388" s="86" t="s">
        <v>5322</v>
      </c>
      <c r="F2388" s="86" t="s">
        <v>27</v>
      </c>
      <c r="G2388" s="86" t="s">
        <v>85</v>
      </c>
      <c r="H2388" s="239">
        <f t="shared" si="35"/>
        <v>100</v>
      </c>
      <c r="I2388" s="86" t="s">
        <v>6205</v>
      </c>
    </row>
    <row r="2389" spans="1:9" x14ac:dyDescent="0.3">
      <c r="A2389" s="87" t="s">
        <v>4242</v>
      </c>
      <c r="B2389" s="87" t="s">
        <v>4240</v>
      </c>
      <c r="C2389" s="87" t="s">
        <v>4243</v>
      </c>
      <c r="D2389" s="86" t="s">
        <v>153</v>
      </c>
      <c r="E2389" s="86" t="s">
        <v>5322</v>
      </c>
      <c r="F2389" s="86" t="s">
        <v>27</v>
      </c>
      <c r="G2389" s="86" t="s">
        <v>22</v>
      </c>
      <c r="H2389" s="239">
        <f t="shared" si="35"/>
        <v>100</v>
      </c>
      <c r="I2389" s="86" t="s">
        <v>6205</v>
      </c>
    </row>
    <row r="2390" spans="1:9" x14ac:dyDescent="0.3">
      <c r="A2390" s="87" t="s">
        <v>4244</v>
      </c>
      <c r="B2390" s="87" t="s">
        <v>4245</v>
      </c>
      <c r="C2390" s="87" t="s">
        <v>2116</v>
      </c>
      <c r="D2390" s="86" t="s">
        <v>153</v>
      </c>
      <c r="E2390" s="86" t="s">
        <v>5323</v>
      </c>
      <c r="F2390" s="86" t="s">
        <v>27</v>
      </c>
      <c r="G2390" s="86" t="s">
        <v>22</v>
      </c>
      <c r="H2390" s="239">
        <f t="shared" si="35"/>
        <v>100</v>
      </c>
      <c r="I2390" s="86" t="s">
        <v>6205</v>
      </c>
    </row>
    <row r="2391" spans="1:9" x14ac:dyDescent="0.3">
      <c r="A2391" s="87" t="s">
        <v>4246</v>
      </c>
      <c r="B2391" s="87" t="s">
        <v>4247</v>
      </c>
      <c r="C2391" s="87" t="s">
        <v>1452</v>
      </c>
      <c r="D2391" s="86" t="s">
        <v>1028</v>
      </c>
      <c r="E2391" s="86" t="s">
        <v>1028</v>
      </c>
      <c r="F2391" s="86" t="s">
        <v>27</v>
      </c>
      <c r="G2391" s="86" t="s">
        <v>22</v>
      </c>
      <c r="H2391" s="239">
        <f t="shared" si="35"/>
        <v>100</v>
      </c>
      <c r="I2391" s="86" t="s">
        <v>6205</v>
      </c>
    </row>
    <row r="2392" spans="1:9" x14ac:dyDescent="0.3">
      <c r="A2392" s="87" t="s">
        <v>4248</v>
      </c>
      <c r="B2392" s="87" t="s">
        <v>4247</v>
      </c>
      <c r="C2392" s="87" t="s">
        <v>1454</v>
      </c>
      <c r="D2392" s="86" t="s">
        <v>1028</v>
      </c>
      <c r="E2392" s="86" t="s">
        <v>1028</v>
      </c>
      <c r="F2392" s="86" t="s">
        <v>27</v>
      </c>
      <c r="G2392" s="86" t="s">
        <v>85</v>
      </c>
      <c r="H2392" s="239">
        <f t="shared" si="35"/>
        <v>100</v>
      </c>
      <c r="I2392" s="86" t="s">
        <v>6205</v>
      </c>
    </row>
    <row r="2393" spans="1:9" x14ac:dyDescent="0.3">
      <c r="A2393" s="87" t="s">
        <v>4249</v>
      </c>
      <c r="B2393" s="87" t="s">
        <v>4247</v>
      </c>
      <c r="C2393" s="87" t="s">
        <v>1760</v>
      </c>
      <c r="D2393" s="86" t="s">
        <v>1028</v>
      </c>
      <c r="E2393" s="86" t="s">
        <v>1028</v>
      </c>
      <c r="F2393" s="86" t="s">
        <v>27</v>
      </c>
      <c r="G2393" s="86" t="s">
        <v>22</v>
      </c>
      <c r="H2393" s="239">
        <f t="shared" si="35"/>
        <v>100</v>
      </c>
      <c r="I2393" s="86" t="s">
        <v>6205</v>
      </c>
    </row>
    <row r="2394" spans="1:9" x14ac:dyDescent="0.3">
      <c r="A2394" s="87" t="s">
        <v>4250</v>
      </c>
      <c r="B2394" s="87" t="s">
        <v>4247</v>
      </c>
      <c r="C2394" s="87" t="s">
        <v>1762</v>
      </c>
      <c r="D2394" s="86" t="s">
        <v>1028</v>
      </c>
      <c r="E2394" s="86" t="s">
        <v>1028</v>
      </c>
      <c r="F2394" s="86" t="s">
        <v>27</v>
      </c>
      <c r="G2394" s="86" t="s">
        <v>22</v>
      </c>
      <c r="H2394" s="239">
        <f t="shared" si="35"/>
        <v>100</v>
      </c>
      <c r="I2394" s="86" t="s">
        <v>6205</v>
      </c>
    </row>
    <row r="2395" spans="1:9" x14ac:dyDescent="0.3">
      <c r="A2395" s="87" t="s">
        <v>4251</v>
      </c>
      <c r="B2395" s="87" t="s">
        <v>4247</v>
      </c>
      <c r="C2395" s="87" t="s">
        <v>1764</v>
      </c>
      <c r="D2395" s="86" t="s">
        <v>1028</v>
      </c>
      <c r="E2395" s="86" t="s">
        <v>1028</v>
      </c>
      <c r="F2395" s="86" t="s">
        <v>27</v>
      </c>
      <c r="G2395" s="86" t="s">
        <v>22</v>
      </c>
      <c r="H2395" s="239">
        <f t="shared" si="35"/>
        <v>100</v>
      </c>
      <c r="I2395" s="86" t="s">
        <v>6205</v>
      </c>
    </row>
    <row r="2396" spans="1:9" x14ac:dyDescent="0.3">
      <c r="A2396" s="87" t="s">
        <v>4252</v>
      </c>
      <c r="B2396" s="87" t="s">
        <v>4247</v>
      </c>
      <c r="C2396" s="87" t="s">
        <v>1775</v>
      </c>
      <c r="D2396" s="86" t="s">
        <v>1028</v>
      </c>
      <c r="E2396" s="86" t="s">
        <v>1028</v>
      </c>
      <c r="F2396" s="86" t="s">
        <v>27</v>
      </c>
      <c r="G2396" s="86" t="s">
        <v>85</v>
      </c>
      <c r="H2396" s="239">
        <f t="shared" si="35"/>
        <v>100</v>
      </c>
      <c r="I2396" s="86" t="s">
        <v>6205</v>
      </c>
    </row>
    <row r="2397" spans="1:9" x14ac:dyDescent="0.3">
      <c r="A2397" s="87" t="s">
        <v>4253</v>
      </c>
      <c r="B2397" s="87" t="s">
        <v>4247</v>
      </c>
      <c r="C2397" s="87" t="s">
        <v>1780</v>
      </c>
      <c r="D2397" s="86" t="s">
        <v>1028</v>
      </c>
      <c r="E2397" s="86" t="s">
        <v>1028</v>
      </c>
      <c r="F2397" s="86" t="s">
        <v>27</v>
      </c>
      <c r="G2397" s="86" t="s">
        <v>85</v>
      </c>
      <c r="H2397" s="239">
        <f t="shared" si="35"/>
        <v>100</v>
      </c>
      <c r="I2397" s="86" t="s">
        <v>6205</v>
      </c>
    </row>
    <row r="2398" spans="1:9" x14ac:dyDescent="0.3">
      <c r="A2398" s="87" t="s">
        <v>4254</v>
      </c>
      <c r="B2398" s="87" t="s">
        <v>4255</v>
      </c>
      <c r="C2398" s="87" t="s">
        <v>1411</v>
      </c>
      <c r="D2398" s="86" t="s">
        <v>1030</v>
      </c>
      <c r="E2398" s="86" t="s">
        <v>1030</v>
      </c>
      <c r="F2398" s="86" t="s">
        <v>27</v>
      </c>
      <c r="G2398" s="86" t="s">
        <v>22</v>
      </c>
      <c r="H2398" s="239">
        <f t="shared" si="35"/>
        <v>100</v>
      </c>
      <c r="I2398" s="86" t="s">
        <v>6205</v>
      </c>
    </row>
    <row r="2399" spans="1:9" x14ac:dyDescent="0.3">
      <c r="A2399" s="87" t="s">
        <v>4256</v>
      </c>
      <c r="B2399" s="87" t="s">
        <v>4255</v>
      </c>
      <c r="C2399" s="87" t="s">
        <v>1413</v>
      </c>
      <c r="D2399" s="86" t="s">
        <v>1030</v>
      </c>
      <c r="E2399" s="86" t="s">
        <v>1030</v>
      </c>
      <c r="F2399" s="86" t="s">
        <v>27</v>
      </c>
      <c r="G2399" s="86" t="s">
        <v>20</v>
      </c>
      <c r="H2399" s="239">
        <f t="shared" si="35"/>
        <v>100</v>
      </c>
      <c r="I2399" s="86" t="s">
        <v>6205</v>
      </c>
    </row>
    <row r="2400" spans="1:9" x14ac:dyDescent="0.3">
      <c r="A2400" s="87" t="s">
        <v>4257</v>
      </c>
      <c r="B2400" s="87" t="s">
        <v>4255</v>
      </c>
      <c r="C2400" s="87" t="s">
        <v>1415</v>
      </c>
      <c r="D2400" s="86" t="s">
        <v>1030</v>
      </c>
      <c r="E2400" s="86" t="s">
        <v>1030</v>
      </c>
      <c r="F2400" s="86" t="s">
        <v>27</v>
      </c>
      <c r="G2400" s="86" t="s">
        <v>22</v>
      </c>
      <c r="H2400" s="239">
        <f t="shared" si="35"/>
        <v>100</v>
      </c>
      <c r="I2400" s="86" t="s">
        <v>6205</v>
      </c>
    </row>
    <row r="2401" spans="1:9" x14ac:dyDescent="0.3">
      <c r="A2401" s="87" t="s">
        <v>4258</v>
      </c>
      <c r="B2401" s="87" t="s">
        <v>4259</v>
      </c>
      <c r="C2401" s="87" t="s">
        <v>1666</v>
      </c>
      <c r="D2401" s="86" t="s">
        <v>1032</v>
      </c>
      <c r="E2401" s="86" t="s">
        <v>1032</v>
      </c>
      <c r="F2401" s="86" t="s">
        <v>27</v>
      </c>
      <c r="G2401" s="86" t="s">
        <v>85</v>
      </c>
      <c r="H2401" s="239">
        <f t="shared" si="35"/>
        <v>100</v>
      </c>
      <c r="I2401" s="86" t="s">
        <v>6205</v>
      </c>
    </row>
    <row r="2402" spans="1:9" x14ac:dyDescent="0.3">
      <c r="A2402" s="87" t="s">
        <v>4260</v>
      </c>
      <c r="B2402" s="87" t="s">
        <v>4259</v>
      </c>
      <c r="C2402" s="87" t="s">
        <v>1533</v>
      </c>
      <c r="D2402" s="86" t="s">
        <v>1032</v>
      </c>
      <c r="E2402" s="86" t="s">
        <v>1032</v>
      </c>
      <c r="F2402" s="86" t="s">
        <v>27</v>
      </c>
      <c r="G2402" s="86" t="s">
        <v>85</v>
      </c>
      <c r="H2402" s="239">
        <f t="shared" si="35"/>
        <v>100</v>
      </c>
      <c r="I2402" s="86" t="s">
        <v>6205</v>
      </c>
    </row>
    <row r="2403" spans="1:9" x14ac:dyDescent="0.3">
      <c r="A2403" s="87" t="s">
        <v>4261</v>
      </c>
      <c r="B2403" s="87" t="s">
        <v>4259</v>
      </c>
      <c r="C2403" s="87" t="s">
        <v>2527</v>
      </c>
      <c r="D2403" s="86" t="s">
        <v>1032</v>
      </c>
      <c r="E2403" s="86" t="s">
        <v>1032</v>
      </c>
      <c r="F2403" s="86" t="s">
        <v>27</v>
      </c>
      <c r="G2403" s="86" t="s">
        <v>85</v>
      </c>
      <c r="H2403" s="239">
        <f t="shared" si="35"/>
        <v>100</v>
      </c>
      <c r="I2403" s="86" t="s">
        <v>6205</v>
      </c>
    </row>
    <row r="2404" spans="1:9" x14ac:dyDescent="0.3">
      <c r="A2404" s="87" t="s">
        <v>4262</v>
      </c>
      <c r="B2404" s="87" t="s">
        <v>4259</v>
      </c>
      <c r="C2404" s="87" t="s">
        <v>1872</v>
      </c>
      <c r="D2404" s="86" t="s">
        <v>1032</v>
      </c>
      <c r="E2404" s="86" t="s">
        <v>1032</v>
      </c>
      <c r="F2404" s="86" t="s">
        <v>27</v>
      </c>
      <c r="G2404" s="86"/>
      <c r="H2404" s="239">
        <f t="shared" si="35"/>
        <v>100</v>
      </c>
      <c r="I2404" s="86" t="s">
        <v>6205</v>
      </c>
    </row>
    <row r="2405" spans="1:9" x14ac:dyDescent="0.3">
      <c r="A2405" s="87" t="s">
        <v>4263</v>
      </c>
      <c r="B2405" s="87" t="s">
        <v>4259</v>
      </c>
      <c r="C2405" s="87" t="s">
        <v>1865</v>
      </c>
      <c r="D2405" s="86" t="s">
        <v>1032</v>
      </c>
      <c r="E2405" s="86" t="s">
        <v>1032</v>
      </c>
      <c r="F2405" s="86" t="s">
        <v>27</v>
      </c>
      <c r="G2405" s="86"/>
      <c r="H2405" s="239">
        <f t="shared" si="35"/>
        <v>100</v>
      </c>
      <c r="I2405" s="86" t="s">
        <v>6205</v>
      </c>
    </row>
    <row r="2406" spans="1:9" x14ac:dyDescent="0.3">
      <c r="A2406" s="87" t="s">
        <v>4264</v>
      </c>
      <c r="B2406" s="87" t="s">
        <v>4259</v>
      </c>
      <c r="C2406" s="87" t="s">
        <v>1462</v>
      </c>
      <c r="D2406" s="86" t="s">
        <v>1032</v>
      </c>
      <c r="E2406" s="86" t="s">
        <v>1032</v>
      </c>
      <c r="F2406" s="86" t="s">
        <v>27</v>
      </c>
      <c r="G2406" s="86" t="s">
        <v>85</v>
      </c>
      <c r="H2406" s="239">
        <f t="shared" si="35"/>
        <v>100</v>
      </c>
      <c r="I2406" s="86" t="s">
        <v>6205</v>
      </c>
    </row>
    <row r="2407" spans="1:9" x14ac:dyDescent="0.3">
      <c r="A2407" s="87" t="s">
        <v>4265</v>
      </c>
      <c r="B2407" s="87" t="s">
        <v>4259</v>
      </c>
      <c r="C2407" s="87" t="s">
        <v>1464</v>
      </c>
      <c r="D2407" s="86" t="s">
        <v>1032</v>
      </c>
      <c r="E2407" s="86" t="s">
        <v>1032</v>
      </c>
      <c r="F2407" s="86" t="s">
        <v>27</v>
      </c>
      <c r="G2407" s="86"/>
      <c r="H2407" s="239">
        <f t="shared" si="35"/>
        <v>100</v>
      </c>
      <c r="I2407" s="86" t="s">
        <v>6205</v>
      </c>
    </row>
    <row r="2408" spans="1:9" x14ac:dyDescent="0.3">
      <c r="A2408" s="87" t="s">
        <v>4266</v>
      </c>
      <c r="B2408" s="87" t="s">
        <v>4259</v>
      </c>
      <c r="C2408" s="87" t="s">
        <v>1466</v>
      </c>
      <c r="D2408" s="86" t="s">
        <v>1032</v>
      </c>
      <c r="E2408" s="86" t="s">
        <v>1032</v>
      </c>
      <c r="F2408" s="86" t="s">
        <v>27</v>
      </c>
      <c r="G2408" s="86"/>
      <c r="H2408" s="239">
        <f t="shared" si="35"/>
        <v>100</v>
      </c>
      <c r="I2408" s="86" t="s">
        <v>6205</v>
      </c>
    </row>
    <row r="2409" spans="1:9" x14ac:dyDescent="0.3">
      <c r="A2409" s="87" t="s">
        <v>4267</v>
      </c>
      <c r="B2409" s="87" t="s">
        <v>4268</v>
      </c>
      <c r="C2409" s="87" t="s">
        <v>1394</v>
      </c>
      <c r="D2409" s="86" t="s">
        <v>1034</v>
      </c>
      <c r="E2409" s="86" t="s">
        <v>1034</v>
      </c>
      <c r="F2409" s="86" t="s">
        <v>27</v>
      </c>
      <c r="G2409" s="86" t="s">
        <v>85</v>
      </c>
      <c r="H2409" s="239">
        <f t="shared" si="35"/>
        <v>100</v>
      </c>
      <c r="I2409" s="86" t="s">
        <v>6205</v>
      </c>
    </row>
    <row r="2410" spans="1:9" x14ac:dyDescent="0.3">
      <c r="A2410" s="87" t="s">
        <v>4269</v>
      </c>
      <c r="B2410" s="87" t="s">
        <v>4270</v>
      </c>
      <c r="C2410" s="87" t="s">
        <v>2111</v>
      </c>
      <c r="D2410" s="86" t="s">
        <v>1036</v>
      </c>
      <c r="E2410" s="86" t="s">
        <v>1036</v>
      </c>
      <c r="F2410" s="86" t="s">
        <v>27</v>
      </c>
      <c r="G2410" s="86" t="s">
        <v>22</v>
      </c>
      <c r="H2410" s="239">
        <f t="shared" si="35"/>
        <v>100</v>
      </c>
      <c r="I2410" s="86" t="s">
        <v>6205</v>
      </c>
    </row>
    <row r="2411" spans="1:9" x14ac:dyDescent="0.3">
      <c r="A2411" s="87" t="s">
        <v>4271</v>
      </c>
      <c r="B2411" s="87" t="s">
        <v>4270</v>
      </c>
      <c r="C2411" s="87" t="s">
        <v>2124</v>
      </c>
      <c r="D2411" s="86" t="s">
        <v>1036</v>
      </c>
      <c r="E2411" s="86" t="s">
        <v>1036</v>
      </c>
      <c r="F2411" s="86" t="s">
        <v>27</v>
      </c>
      <c r="G2411" s="86" t="s">
        <v>22</v>
      </c>
      <c r="H2411" s="239">
        <f t="shared" si="35"/>
        <v>100</v>
      </c>
      <c r="I2411" s="86" t="s">
        <v>6205</v>
      </c>
    </row>
    <row r="2412" spans="1:9" x14ac:dyDescent="0.3">
      <c r="A2412" s="87" t="s">
        <v>4272</v>
      </c>
      <c r="B2412" s="87" t="s">
        <v>4270</v>
      </c>
      <c r="C2412" s="87" t="s">
        <v>3772</v>
      </c>
      <c r="D2412" s="86" t="s">
        <v>1036</v>
      </c>
      <c r="E2412" s="86" t="s">
        <v>1036</v>
      </c>
      <c r="F2412" s="86" t="s">
        <v>27</v>
      </c>
      <c r="G2412" s="86" t="s">
        <v>85</v>
      </c>
      <c r="H2412" s="239">
        <f t="shared" si="35"/>
        <v>100</v>
      </c>
      <c r="I2412" s="86" t="s">
        <v>6205</v>
      </c>
    </row>
    <row r="2413" spans="1:9" x14ac:dyDescent="0.3">
      <c r="A2413" s="87" t="s">
        <v>4273</v>
      </c>
      <c r="B2413" s="87" t="s">
        <v>4274</v>
      </c>
      <c r="C2413" s="87" t="s">
        <v>4275</v>
      </c>
      <c r="D2413" s="86" t="s">
        <v>1036</v>
      </c>
      <c r="E2413" s="86" t="s">
        <v>5324</v>
      </c>
      <c r="F2413" s="86" t="s">
        <v>27</v>
      </c>
      <c r="G2413" s="86" t="s">
        <v>22</v>
      </c>
      <c r="H2413" s="239">
        <f t="shared" si="35"/>
        <v>100</v>
      </c>
      <c r="I2413" s="86" t="s">
        <v>6205</v>
      </c>
    </row>
    <row r="2414" spans="1:9" x14ac:dyDescent="0.3">
      <c r="A2414" s="87" t="s">
        <v>5325</v>
      </c>
      <c r="B2414" s="87" t="s">
        <v>4274</v>
      </c>
      <c r="C2414" s="87" t="s">
        <v>3802</v>
      </c>
      <c r="D2414" s="86" t="s">
        <v>1036</v>
      </c>
      <c r="E2414" s="86" t="s">
        <v>5324</v>
      </c>
      <c r="F2414" s="86" t="s">
        <v>29</v>
      </c>
      <c r="G2414" s="86" t="s">
        <v>20</v>
      </c>
      <c r="H2414" s="239">
        <f t="shared" si="35"/>
        <v>50</v>
      </c>
      <c r="I2414" s="86" t="s">
        <v>6205</v>
      </c>
    </row>
    <row r="2415" spans="1:9" x14ac:dyDescent="0.3">
      <c r="A2415" s="87" t="s">
        <v>4276</v>
      </c>
      <c r="B2415" s="87" t="s">
        <v>4277</v>
      </c>
      <c r="C2415" s="87" t="s">
        <v>3769</v>
      </c>
      <c r="D2415" s="86" t="s">
        <v>1036</v>
      </c>
      <c r="E2415" s="86" t="s">
        <v>5326</v>
      </c>
      <c r="F2415" s="86" t="s">
        <v>27</v>
      </c>
      <c r="G2415" s="86" t="s">
        <v>22</v>
      </c>
      <c r="H2415" s="239">
        <f t="shared" si="35"/>
        <v>100</v>
      </c>
      <c r="I2415" s="86" t="s">
        <v>6205</v>
      </c>
    </row>
    <row r="2416" spans="1:9" x14ac:dyDescent="0.3">
      <c r="A2416" s="87" t="s">
        <v>4278</v>
      </c>
      <c r="B2416" s="87" t="s">
        <v>4277</v>
      </c>
      <c r="C2416" s="87" t="s">
        <v>2121</v>
      </c>
      <c r="D2416" s="86" t="s">
        <v>1036</v>
      </c>
      <c r="E2416" s="86" t="s">
        <v>5326</v>
      </c>
      <c r="F2416" s="86" t="s">
        <v>27</v>
      </c>
      <c r="G2416" s="86" t="s">
        <v>22</v>
      </c>
      <c r="H2416" s="239">
        <f t="shared" si="35"/>
        <v>100</v>
      </c>
      <c r="I2416" s="86" t="s">
        <v>6205</v>
      </c>
    </row>
    <row r="2417" spans="1:9" x14ac:dyDescent="0.3">
      <c r="A2417" s="87" t="s">
        <v>4279</v>
      </c>
      <c r="B2417" s="87" t="s">
        <v>4277</v>
      </c>
      <c r="C2417" s="87" t="s">
        <v>2704</v>
      </c>
      <c r="D2417" s="86" t="s">
        <v>1036</v>
      </c>
      <c r="E2417" s="86" t="s">
        <v>5326</v>
      </c>
      <c r="F2417" s="86" t="s">
        <v>27</v>
      </c>
      <c r="G2417" s="86"/>
      <c r="H2417" s="239">
        <f t="shared" si="35"/>
        <v>100</v>
      </c>
      <c r="I2417" s="86" t="s">
        <v>6205</v>
      </c>
    </row>
    <row r="2418" spans="1:9" x14ac:dyDescent="0.3">
      <c r="A2418" s="87" t="s">
        <v>4280</v>
      </c>
      <c r="B2418" s="87" t="s">
        <v>4277</v>
      </c>
      <c r="C2418" s="87" t="s">
        <v>3774</v>
      </c>
      <c r="D2418" s="86" t="s">
        <v>1036</v>
      </c>
      <c r="E2418" s="86" t="s">
        <v>5326</v>
      </c>
      <c r="F2418" s="86" t="s">
        <v>27</v>
      </c>
      <c r="G2418" s="86"/>
      <c r="H2418" s="239">
        <f t="shared" si="35"/>
        <v>100</v>
      </c>
      <c r="I2418" s="86" t="s">
        <v>6205</v>
      </c>
    </row>
    <row r="2419" spans="1:9" x14ac:dyDescent="0.3">
      <c r="A2419" s="87" t="s">
        <v>4281</v>
      </c>
      <c r="B2419" s="87" t="s">
        <v>4282</v>
      </c>
      <c r="C2419" s="87" t="s">
        <v>2107</v>
      </c>
      <c r="D2419" s="86" t="s">
        <v>1036</v>
      </c>
      <c r="E2419" s="86" t="s">
        <v>5327</v>
      </c>
      <c r="F2419" s="86" t="s">
        <v>27</v>
      </c>
      <c r="G2419" s="86" t="s">
        <v>85</v>
      </c>
      <c r="H2419" s="239">
        <f t="shared" si="35"/>
        <v>100</v>
      </c>
      <c r="I2419" s="86" t="s">
        <v>6205</v>
      </c>
    </row>
    <row r="2420" spans="1:9" x14ac:dyDescent="0.3">
      <c r="A2420" s="87" t="s">
        <v>4283</v>
      </c>
      <c r="B2420" s="87" t="s">
        <v>4282</v>
      </c>
      <c r="C2420" s="87" t="s">
        <v>2109</v>
      </c>
      <c r="D2420" s="86" t="s">
        <v>1036</v>
      </c>
      <c r="E2420" s="86" t="s">
        <v>5327</v>
      </c>
      <c r="F2420" s="86" t="s">
        <v>27</v>
      </c>
      <c r="G2420" s="86" t="s">
        <v>85</v>
      </c>
      <c r="H2420" s="239">
        <f t="shared" si="35"/>
        <v>100</v>
      </c>
      <c r="I2420" s="86" t="s">
        <v>6205</v>
      </c>
    </row>
    <row r="2421" spans="1:9" x14ac:dyDescent="0.3">
      <c r="A2421" s="87" t="s">
        <v>4284</v>
      </c>
      <c r="B2421" s="87" t="s">
        <v>4282</v>
      </c>
      <c r="C2421" s="87" t="s">
        <v>2126</v>
      </c>
      <c r="D2421" s="86" t="s">
        <v>1036</v>
      </c>
      <c r="E2421" s="86" t="s">
        <v>5327</v>
      </c>
      <c r="F2421" s="86" t="s">
        <v>27</v>
      </c>
      <c r="G2421" s="86" t="s">
        <v>22</v>
      </c>
      <c r="H2421" s="239">
        <f t="shared" si="35"/>
        <v>100</v>
      </c>
      <c r="I2421" s="86" t="s">
        <v>6205</v>
      </c>
    </row>
    <row r="2422" spans="1:9" x14ac:dyDescent="0.3">
      <c r="A2422" s="87" t="s">
        <v>4285</v>
      </c>
      <c r="B2422" s="87" t="s">
        <v>4282</v>
      </c>
      <c r="C2422" s="87" t="s">
        <v>3767</v>
      </c>
      <c r="D2422" s="86" t="s">
        <v>1036</v>
      </c>
      <c r="E2422" s="86" t="s">
        <v>5327</v>
      </c>
      <c r="F2422" s="86" t="s">
        <v>27</v>
      </c>
      <c r="G2422" s="86" t="s">
        <v>85</v>
      </c>
      <c r="H2422" s="239">
        <f t="shared" si="35"/>
        <v>100</v>
      </c>
      <c r="I2422" s="86" t="s">
        <v>6205</v>
      </c>
    </row>
    <row r="2423" spans="1:9" x14ac:dyDescent="0.3">
      <c r="A2423" s="87" t="s">
        <v>4286</v>
      </c>
      <c r="B2423" s="87" t="s">
        <v>4282</v>
      </c>
      <c r="C2423" s="87" t="s">
        <v>4287</v>
      </c>
      <c r="D2423" s="86" t="s">
        <v>1036</v>
      </c>
      <c r="E2423" s="86" t="s">
        <v>5327</v>
      </c>
      <c r="F2423" s="86" t="s">
        <v>27</v>
      </c>
      <c r="G2423" s="86" t="s">
        <v>22</v>
      </c>
      <c r="H2423" s="239">
        <f t="shared" si="35"/>
        <v>100</v>
      </c>
      <c r="I2423" s="86" t="s">
        <v>6205</v>
      </c>
    </row>
    <row r="2424" spans="1:9" x14ac:dyDescent="0.3">
      <c r="A2424" s="87" t="s">
        <v>4288</v>
      </c>
      <c r="B2424" s="87" t="s">
        <v>4282</v>
      </c>
      <c r="C2424" s="87" t="s">
        <v>4289</v>
      </c>
      <c r="D2424" s="86" t="s">
        <v>1036</v>
      </c>
      <c r="E2424" s="86" t="s">
        <v>5327</v>
      </c>
      <c r="F2424" s="86" t="s">
        <v>27</v>
      </c>
      <c r="G2424" s="86" t="s">
        <v>22</v>
      </c>
      <c r="H2424" s="239">
        <f t="shared" si="35"/>
        <v>100</v>
      </c>
      <c r="I2424" s="86" t="s">
        <v>6205</v>
      </c>
    </row>
    <row r="2425" spans="1:9" x14ac:dyDescent="0.3">
      <c r="A2425" s="87" t="s">
        <v>4290</v>
      </c>
      <c r="B2425" s="87" t="s">
        <v>4291</v>
      </c>
      <c r="C2425" s="87" t="s">
        <v>3776</v>
      </c>
      <c r="D2425" s="86" t="s">
        <v>1036</v>
      </c>
      <c r="E2425" s="86" t="s">
        <v>5328</v>
      </c>
      <c r="F2425" s="86" t="s">
        <v>27</v>
      </c>
      <c r="G2425" s="86" t="s">
        <v>85</v>
      </c>
      <c r="H2425" s="239">
        <f t="shared" si="35"/>
        <v>100</v>
      </c>
      <c r="I2425" s="86" t="s">
        <v>6205</v>
      </c>
    </row>
    <row r="2426" spans="1:9" x14ac:dyDescent="0.3">
      <c r="A2426" s="87" t="s">
        <v>4292</v>
      </c>
      <c r="B2426" s="87" t="s">
        <v>4293</v>
      </c>
      <c r="C2426" s="87" t="s">
        <v>1450</v>
      </c>
      <c r="D2426" s="86" t="s">
        <v>1038</v>
      </c>
      <c r="E2426" s="86" t="s">
        <v>1038</v>
      </c>
      <c r="F2426" s="86" t="s">
        <v>27</v>
      </c>
      <c r="G2426" s="86" t="s">
        <v>85</v>
      </c>
      <c r="H2426" s="239">
        <f t="shared" si="35"/>
        <v>100</v>
      </c>
      <c r="I2426" s="86" t="s">
        <v>6205</v>
      </c>
    </row>
    <row r="2427" spans="1:9" x14ac:dyDescent="0.3">
      <c r="A2427" s="87" t="s">
        <v>4294</v>
      </c>
      <c r="B2427" s="87" t="s">
        <v>4293</v>
      </c>
      <c r="C2427" s="87" t="s">
        <v>1732</v>
      </c>
      <c r="D2427" s="86" t="s">
        <v>1038</v>
      </c>
      <c r="E2427" s="86" t="s">
        <v>1038</v>
      </c>
      <c r="F2427" s="86" t="s">
        <v>27</v>
      </c>
      <c r="G2427" s="86" t="s">
        <v>85</v>
      </c>
      <c r="H2427" s="239">
        <f t="shared" si="35"/>
        <v>100</v>
      </c>
      <c r="I2427" s="86" t="s">
        <v>6205</v>
      </c>
    </row>
    <row r="2428" spans="1:9" x14ac:dyDescent="0.3">
      <c r="A2428" s="87" t="s">
        <v>4295</v>
      </c>
      <c r="B2428" s="87" t="s">
        <v>4296</v>
      </c>
      <c r="C2428" s="87" t="s">
        <v>1413</v>
      </c>
      <c r="D2428" s="86" t="s">
        <v>1040</v>
      </c>
      <c r="E2428" s="86" t="s">
        <v>1040</v>
      </c>
      <c r="F2428" s="86" t="s">
        <v>27</v>
      </c>
      <c r="G2428" s="86" t="s">
        <v>85</v>
      </c>
      <c r="H2428" s="239">
        <f t="shared" si="35"/>
        <v>100</v>
      </c>
      <c r="I2428" s="86" t="s">
        <v>6205</v>
      </c>
    </row>
    <row r="2429" spans="1:9" x14ac:dyDescent="0.3">
      <c r="A2429" s="87" t="s">
        <v>4297</v>
      </c>
      <c r="B2429" s="87" t="s">
        <v>4296</v>
      </c>
      <c r="C2429" s="87" t="s">
        <v>1415</v>
      </c>
      <c r="D2429" s="86" t="s">
        <v>1040</v>
      </c>
      <c r="E2429" s="86" t="s">
        <v>1040</v>
      </c>
      <c r="F2429" s="86" t="s">
        <v>27</v>
      </c>
      <c r="G2429" s="86" t="s">
        <v>85</v>
      </c>
      <c r="H2429" s="239">
        <f t="shared" si="35"/>
        <v>100</v>
      </c>
      <c r="I2429" s="86" t="s">
        <v>6205</v>
      </c>
    </row>
    <row r="2430" spans="1:9" x14ac:dyDescent="0.3">
      <c r="A2430" s="87" t="s">
        <v>4298</v>
      </c>
      <c r="B2430" s="87" t="s">
        <v>4296</v>
      </c>
      <c r="C2430" s="87" t="s">
        <v>3742</v>
      </c>
      <c r="D2430" s="86" t="s">
        <v>1040</v>
      </c>
      <c r="E2430" s="86" t="s">
        <v>1040</v>
      </c>
      <c r="F2430" s="86" t="s">
        <v>27</v>
      </c>
      <c r="G2430" s="86" t="s">
        <v>85</v>
      </c>
      <c r="H2430" s="239">
        <f t="shared" si="35"/>
        <v>100</v>
      </c>
      <c r="I2430" s="86" t="s">
        <v>6205</v>
      </c>
    </row>
    <row r="2431" spans="1:9" x14ac:dyDescent="0.3">
      <c r="A2431" s="87" t="s">
        <v>4299</v>
      </c>
      <c r="B2431" s="87" t="s">
        <v>4296</v>
      </c>
      <c r="C2431" s="87" t="s">
        <v>3744</v>
      </c>
      <c r="D2431" s="86" t="s">
        <v>1040</v>
      </c>
      <c r="E2431" s="86" t="s">
        <v>1040</v>
      </c>
      <c r="F2431" s="86" t="s">
        <v>27</v>
      </c>
      <c r="G2431" s="86" t="s">
        <v>85</v>
      </c>
      <c r="H2431" s="239">
        <f t="shared" si="35"/>
        <v>100</v>
      </c>
      <c r="I2431" s="86" t="s">
        <v>6205</v>
      </c>
    </row>
    <row r="2432" spans="1:9" x14ac:dyDescent="0.3">
      <c r="A2432" s="87" t="s">
        <v>4300</v>
      </c>
      <c r="B2432" s="87" t="s">
        <v>4296</v>
      </c>
      <c r="C2432" s="87" t="s">
        <v>1795</v>
      </c>
      <c r="D2432" s="86" t="s">
        <v>1040</v>
      </c>
      <c r="E2432" s="86" t="s">
        <v>1040</v>
      </c>
      <c r="F2432" s="86" t="s">
        <v>27</v>
      </c>
      <c r="G2432" s="86" t="s">
        <v>85</v>
      </c>
      <c r="H2432" s="239">
        <f t="shared" ref="H2432:H2495" si="36">IF($A2432="","",IF($F2432=INDEX(Cat_ZAP,1),INDEX(Pts_ZAP,1),IF($G2432="","",_xlfn.XLOOKUP($G2432,Cat_Marg,Pts_Marg,""))))</f>
        <v>100</v>
      </c>
      <c r="I2432" s="86" t="s">
        <v>6205</v>
      </c>
    </row>
    <row r="2433" spans="1:9" x14ac:dyDescent="0.3">
      <c r="A2433" s="87" t="s">
        <v>4301</v>
      </c>
      <c r="B2433" s="87" t="s">
        <v>4296</v>
      </c>
      <c r="C2433" s="87" t="s">
        <v>1797</v>
      </c>
      <c r="D2433" s="86" t="s">
        <v>1040</v>
      </c>
      <c r="E2433" s="86" t="s">
        <v>1040</v>
      </c>
      <c r="F2433" s="86" t="s">
        <v>27</v>
      </c>
      <c r="G2433" s="86" t="s">
        <v>85</v>
      </c>
      <c r="H2433" s="239">
        <f t="shared" si="36"/>
        <v>100</v>
      </c>
      <c r="I2433" s="86" t="s">
        <v>6205</v>
      </c>
    </row>
    <row r="2434" spans="1:9" x14ac:dyDescent="0.3">
      <c r="A2434" s="87" t="s">
        <v>4302</v>
      </c>
      <c r="B2434" s="87" t="s">
        <v>4303</v>
      </c>
      <c r="C2434" s="87" t="s">
        <v>1470</v>
      </c>
      <c r="D2434" s="86" t="s">
        <v>149</v>
      </c>
      <c r="E2434" s="86" t="s">
        <v>149</v>
      </c>
      <c r="F2434" s="86" t="s">
        <v>27</v>
      </c>
      <c r="G2434" s="86" t="s">
        <v>22</v>
      </c>
      <c r="H2434" s="239">
        <f t="shared" si="36"/>
        <v>100</v>
      </c>
      <c r="I2434" s="86" t="s">
        <v>6205</v>
      </c>
    </row>
    <row r="2435" spans="1:9" x14ac:dyDescent="0.3">
      <c r="A2435" s="87" t="s">
        <v>4304</v>
      </c>
      <c r="B2435" s="87" t="s">
        <v>4303</v>
      </c>
      <c r="C2435" s="87" t="s">
        <v>1472</v>
      </c>
      <c r="D2435" s="86" t="s">
        <v>149</v>
      </c>
      <c r="E2435" s="86" t="s">
        <v>149</v>
      </c>
      <c r="F2435" s="86" t="s">
        <v>27</v>
      </c>
      <c r="G2435" s="86" t="s">
        <v>85</v>
      </c>
      <c r="H2435" s="239">
        <f t="shared" si="36"/>
        <v>100</v>
      </c>
      <c r="I2435" s="86" t="s">
        <v>6205</v>
      </c>
    </row>
    <row r="2436" spans="1:9" x14ac:dyDescent="0.3">
      <c r="A2436" s="87" t="s">
        <v>4305</v>
      </c>
      <c r="B2436" s="87" t="s">
        <v>4303</v>
      </c>
      <c r="C2436" s="87" t="s">
        <v>1535</v>
      </c>
      <c r="D2436" s="86" t="s">
        <v>149</v>
      </c>
      <c r="E2436" s="86" t="s">
        <v>149</v>
      </c>
      <c r="F2436" s="86" t="s">
        <v>27</v>
      </c>
      <c r="G2436" s="86" t="s">
        <v>85</v>
      </c>
      <c r="H2436" s="239">
        <f t="shared" si="36"/>
        <v>100</v>
      </c>
      <c r="I2436" s="86" t="s">
        <v>6205</v>
      </c>
    </row>
    <row r="2437" spans="1:9" x14ac:dyDescent="0.3">
      <c r="A2437" s="87" t="s">
        <v>4306</v>
      </c>
      <c r="B2437" s="87" t="s">
        <v>4303</v>
      </c>
      <c r="C2437" s="87" t="s">
        <v>1474</v>
      </c>
      <c r="D2437" s="86" t="s">
        <v>149</v>
      </c>
      <c r="E2437" s="86" t="s">
        <v>149</v>
      </c>
      <c r="F2437" s="86" t="s">
        <v>27</v>
      </c>
      <c r="G2437" s="86" t="s">
        <v>22</v>
      </c>
      <c r="H2437" s="239">
        <f t="shared" si="36"/>
        <v>100</v>
      </c>
      <c r="I2437" s="86" t="s">
        <v>6205</v>
      </c>
    </row>
    <row r="2438" spans="1:9" x14ac:dyDescent="0.3">
      <c r="A2438" s="87" t="s">
        <v>4307</v>
      </c>
      <c r="B2438" s="87" t="s">
        <v>4303</v>
      </c>
      <c r="C2438" s="87" t="s">
        <v>1476</v>
      </c>
      <c r="D2438" s="86" t="s">
        <v>149</v>
      </c>
      <c r="E2438" s="86" t="s">
        <v>149</v>
      </c>
      <c r="F2438" s="86" t="s">
        <v>27</v>
      </c>
      <c r="G2438" s="86" t="s">
        <v>85</v>
      </c>
      <c r="H2438" s="239">
        <f t="shared" si="36"/>
        <v>100</v>
      </c>
      <c r="I2438" s="86" t="s">
        <v>6205</v>
      </c>
    </row>
    <row r="2439" spans="1:9" x14ac:dyDescent="0.3">
      <c r="A2439" s="87" t="s">
        <v>4308</v>
      </c>
      <c r="B2439" s="87" t="s">
        <v>4303</v>
      </c>
      <c r="C2439" s="87" t="s">
        <v>1877</v>
      </c>
      <c r="D2439" s="86" t="s">
        <v>149</v>
      </c>
      <c r="E2439" s="86" t="s">
        <v>149</v>
      </c>
      <c r="F2439" s="86" t="s">
        <v>27</v>
      </c>
      <c r="G2439" s="86" t="s">
        <v>85</v>
      </c>
      <c r="H2439" s="239">
        <f t="shared" si="36"/>
        <v>100</v>
      </c>
      <c r="I2439" s="86" t="s">
        <v>6205</v>
      </c>
    </row>
    <row r="2440" spans="1:9" x14ac:dyDescent="0.3">
      <c r="A2440" s="87" t="s">
        <v>4309</v>
      </c>
      <c r="B2440" s="87" t="s">
        <v>4303</v>
      </c>
      <c r="C2440" s="87" t="s">
        <v>1484</v>
      </c>
      <c r="D2440" s="86" t="s">
        <v>149</v>
      </c>
      <c r="E2440" s="86" t="s">
        <v>149</v>
      </c>
      <c r="F2440" s="86" t="s">
        <v>27</v>
      </c>
      <c r="G2440" s="86" t="s">
        <v>22</v>
      </c>
      <c r="H2440" s="239">
        <f t="shared" si="36"/>
        <v>100</v>
      </c>
      <c r="I2440" s="86" t="s">
        <v>6205</v>
      </c>
    </row>
    <row r="2441" spans="1:9" x14ac:dyDescent="0.3">
      <c r="A2441" s="87" t="s">
        <v>4310</v>
      </c>
      <c r="B2441" s="87" t="s">
        <v>4303</v>
      </c>
      <c r="C2441" s="87" t="s">
        <v>1486</v>
      </c>
      <c r="D2441" s="86" t="s">
        <v>149</v>
      </c>
      <c r="E2441" s="86" t="s">
        <v>149</v>
      </c>
      <c r="F2441" s="86" t="s">
        <v>27</v>
      </c>
      <c r="G2441" s="86" t="s">
        <v>22</v>
      </c>
      <c r="H2441" s="239">
        <f t="shared" si="36"/>
        <v>100</v>
      </c>
      <c r="I2441" s="86" t="s">
        <v>6205</v>
      </c>
    </row>
    <row r="2442" spans="1:9" x14ac:dyDescent="0.3">
      <c r="A2442" s="87" t="s">
        <v>4311</v>
      </c>
      <c r="B2442" s="87" t="s">
        <v>4303</v>
      </c>
      <c r="C2442" s="87" t="s">
        <v>1488</v>
      </c>
      <c r="D2442" s="86" t="s">
        <v>149</v>
      </c>
      <c r="E2442" s="86" t="s">
        <v>149</v>
      </c>
      <c r="F2442" s="86" t="s">
        <v>27</v>
      </c>
      <c r="G2442" s="86" t="s">
        <v>22</v>
      </c>
      <c r="H2442" s="239">
        <f t="shared" si="36"/>
        <v>100</v>
      </c>
      <c r="I2442" s="86" t="s">
        <v>6205</v>
      </c>
    </row>
    <row r="2443" spans="1:9" x14ac:dyDescent="0.3">
      <c r="A2443" s="87" t="s">
        <v>4312</v>
      </c>
      <c r="B2443" s="87" t="s">
        <v>4303</v>
      </c>
      <c r="C2443" s="87" t="s">
        <v>1490</v>
      </c>
      <c r="D2443" s="86" t="s">
        <v>149</v>
      </c>
      <c r="E2443" s="86" t="s">
        <v>149</v>
      </c>
      <c r="F2443" s="86" t="s">
        <v>27</v>
      </c>
      <c r="G2443" s="86" t="s">
        <v>22</v>
      </c>
      <c r="H2443" s="239">
        <f t="shared" si="36"/>
        <v>100</v>
      </c>
      <c r="I2443" s="86" t="s">
        <v>6205</v>
      </c>
    </row>
    <row r="2444" spans="1:9" x14ac:dyDescent="0.3">
      <c r="A2444" s="87" t="s">
        <v>4313</v>
      </c>
      <c r="B2444" s="87" t="s">
        <v>4303</v>
      </c>
      <c r="C2444" s="87" t="s">
        <v>1492</v>
      </c>
      <c r="D2444" s="86" t="s">
        <v>149</v>
      </c>
      <c r="E2444" s="86" t="s">
        <v>149</v>
      </c>
      <c r="F2444" s="86" t="s">
        <v>27</v>
      </c>
      <c r="G2444" s="86" t="s">
        <v>22</v>
      </c>
      <c r="H2444" s="239">
        <f t="shared" si="36"/>
        <v>100</v>
      </c>
      <c r="I2444" s="86" t="s">
        <v>6205</v>
      </c>
    </row>
    <row r="2445" spans="1:9" x14ac:dyDescent="0.3">
      <c r="A2445" s="87" t="s">
        <v>4314</v>
      </c>
      <c r="B2445" s="87" t="s">
        <v>4303</v>
      </c>
      <c r="C2445" s="87" t="s">
        <v>1494</v>
      </c>
      <c r="D2445" s="86" t="s">
        <v>149</v>
      </c>
      <c r="E2445" s="86" t="s">
        <v>149</v>
      </c>
      <c r="F2445" s="86" t="s">
        <v>27</v>
      </c>
      <c r="G2445" s="86" t="s">
        <v>20</v>
      </c>
      <c r="H2445" s="239">
        <f t="shared" si="36"/>
        <v>100</v>
      </c>
      <c r="I2445" s="86" t="s">
        <v>6205</v>
      </c>
    </row>
    <row r="2446" spans="1:9" x14ac:dyDescent="0.3">
      <c r="A2446" s="87" t="s">
        <v>4315</v>
      </c>
      <c r="B2446" s="87" t="s">
        <v>4303</v>
      </c>
      <c r="C2446" s="87" t="s">
        <v>1496</v>
      </c>
      <c r="D2446" s="86" t="s">
        <v>149</v>
      </c>
      <c r="E2446" s="86" t="s">
        <v>149</v>
      </c>
      <c r="F2446" s="86" t="s">
        <v>27</v>
      </c>
      <c r="G2446" s="86" t="s">
        <v>20</v>
      </c>
      <c r="H2446" s="239">
        <f t="shared" si="36"/>
        <v>100</v>
      </c>
      <c r="I2446" s="86" t="s">
        <v>6205</v>
      </c>
    </row>
    <row r="2447" spans="1:9" x14ac:dyDescent="0.3">
      <c r="A2447" s="87" t="s">
        <v>4316</v>
      </c>
      <c r="B2447" s="87" t="s">
        <v>4303</v>
      </c>
      <c r="C2447" s="87" t="s">
        <v>1498</v>
      </c>
      <c r="D2447" s="86" t="s">
        <v>149</v>
      </c>
      <c r="E2447" s="86" t="s">
        <v>149</v>
      </c>
      <c r="F2447" s="86" t="s">
        <v>27</v>
      </c>
      <c r="G2447" s="86" t="s">
        <v>22</v>
      </c>
      <c r="H2447" s="239">
        <f t="shared" si="36"/>
        <v>100</v>
      </c>
      <c r="I2447" s="86" t="s">
        <v>6205</v>
      </c>
    </row>
    <row r="2448" spans="1:9" x14ac:dyDescent="0.3">
      <c r="A2448" s="87" t="s">
        <v>4317</v>
      </c>
      <c r="B2448" s="87" t="s">
        <v>4303</v>
      </c>
      <c r="C2448" s="87" t="s">
        <v>1869</v>
      </c>
      <c r="D2448" s="86" t="s">
        <v>149</v>
      </c>
      <c r="E2448" s="86" t="s">
        <v>149</v>
      </c>
      <c r="F2448" s="86" t="s">
        <v>27</v>
      </c>
      <c r="G2448" s="86" t="s">
        <v>85</v>
      </c>
      <c r="H2448" s="239">
        <f t="shared" si="36"/>
        <v>100</v>
      </c>
      <c r="I2448" s="86" t="s">
        <v>6205</v>
      </c>
    </row>
    <row r="2449" spans="1:9" x14ac:dyDescent="0.3">
      <c r="A2449" s="87" t="s">
        <v>4318</v>
      </c>
      <c r="B2449" s="87" t="s">
        <v>4303</v>
      </c>
      <c r="C2449" s="87" t="s">
        <v>1500</v>
      </c>
      <c r="D2449" s="86" t="s">
        <v>149</v>
      </c>
      <c r="E2449" s="86" t="s">
        <v>149</v>
      </c>
      <c r="F2449" s="86" t="s">
        <v>27</v>
      </c>
      <c r="G2449" s="86"/>
      <c r="H2449" s="239">
        <f t="shared" si="36"/>
        <v>100</v>
      </c>
      <c r="I2449" s="86" t="s">
        <v>6205</v>
      </c>
    </row>
    <row r="2450" spans="1:9" x14ac:dyDescent="0.3">
      <c r="A2450" s="87" t="s">
        <v>4319</v>
      </c>
      <c r="B2450" s="87" t="s">
        <v>4320</v>
      </c>
      <c r="C2450" s="87" t="s">
        <v>1865</v>
      </c>
      <c r="D2450" s="86" t="s">
        <v>149</v>
      </c>
      <c r="E2450" s="86" t="s">
        <v>5329</v>
      </c>
      <c r="F2450" s="86" t="s">
        <v>27</v>
      </c>
      <c r="G2450" s="86" t="s">
        <v>22</v>
      </c>
      <c r="H2450" s="239">
        <f t="shared" si="36"/>
        <v>100</v>
      </c>
      <c r="I2450" s="86" t="s">
        <v>6205</v>
      </c>
    </row>
    <row r="2451" spans="1:9" x14ac:dyDescent="0.3">
      <c r="A2451" s="87" t="s">
        <v>4321</v>
      </c>
      <c r="B2451" s="87" t="s">
        <v>4320</v>
      </c>
      <c r="C2451" s="87" t="s">
        <v>1462</v>
      </c>
      <c r="D2451" s="86" t="s">
        <v>149</v>
      </c>
      <c r="E2451" s="86" t="s">
        <v>5329</v>
      </c>
      <c r="F2451" s="86" t="s">
        <v>27</v>
      </c>
      <c r="G2451" s="86" t="s">
        <v>22</v>
      </c>
      <c r="H2451" s="239">
        <f t="shared" si="36"/>
        <v>100</v>
      </c>
      <c r="I2451" s="86" t="s">
        <v>6205</v>
      </c>
    </row>
    <row r="2452" spans="1:9" x14ac:dyDescent="0.3">
      <c r="A2452" s="87" t="s">
        <v>4322</v>
      </c>
      <c r="B2452" s="87" t="s">
        <v>4320</v>
      </c>
      <c r="C2452" s="87" t="s">
        <v>1478</v>
      </c>
      <c r="D2452" s="86" t="s">
        <v>149</v>
      </c>
      <c r="E2452" s="86" t="s">
        <v>5329</v>
      </c>
      <c r="F2452" s="86" t="s">
        <v>27</v>
      </c>
      <c r="G2452" s="86" t="s">
        <v>85</v>
      </c>
      <c r="H2452" s="239">
        <f t="shared" si="36"/>
        <v>100</v>
      </c>
      <c r="I2452" s="86" t="s">
        <v>6205</v>
      </c>
    </row>
    <row r="2453" spans="1:9" x14ac:dyDescent="0.3">
      <c r="A2453" s="87" t="s">
        <v>4323</v>
      </c>
      <c r="B2453" s="87" t="s">
        <v>4320</v>
      </c>
      <c r="C2453" s="87" t="s">
        <v>1482</v>
      </c>
      <c r="D2453" s="86" t="s">
        <v>149</v>
      </c>
      <c r="E2453" s="86" t="s">
        <v>5329</v>
      </c>
      <c r="F2453" s="86" t="s">
        <v>27</v>
      </c>
      <c r="G2453" s="86" t="s">
        <v>22</v>
      </c>
      <c r="H2453" s="239">
        <f t="shared" si="36"/>
        <v>100</v>
      </c>
      <c r="I2453" s="86" t="s">
        <v>6205</v>
      </c>
    </row>
    <row r="2454" spans="1:9" x14ac:dyDescent="0.3">
      <c r="A2454" s="87" t="s">
        <v>4324</v>
      </c>
      <c r="B2454" s="87" t="s">
        <v>4320</v>
      </c>
      <c r="C2454" s="87" t="s">
        <v>1504</v>
      </c>
      <c r="D2454" s="86" t="s">
        <v>149</v>
      </c>
      <c r="E2454" s="86" t="s">
        <v>5329</v>
      </c>
      <c r="F2454" s="86" t="s">
        <v>27</v>
      </c>
      <c r="G2454" s="86"/>
      <c r="H2454" s="239">
        <f t="shared" si="36"/>
        <v>100</v>
      </c>
      <c r="I2454" s="86" t="s">
        <v>6205</v>
      </c>
    </row>
    <row r="2455" spans="1:9" x14ac:dyDescent="0.3">
      <c r="A2455" s="87" t="s">
        <v>4325</v>
      </c>
      <c r="B2455" s="87" t="s">
        <v>4320</v>
      </c>
      <c r="C2455" s="87" t="s">
        <v>1512</v>
      </c>
      <c r="D2455" s="86" t="s">
        <v>149</v>
      </c>
      <c r="E2455" s="86" t="s">
        <v>5329</v>
      </c>
      <c r="F2455" s="86" t="s">
        <v>27</v>
      </c>
      <c r="G2455" s="86" t="s">
        <v>22</v>
      </c>
      <c r="H2455" s="239">
        <f t="shared" si="36"/>
        <v>100</v>
      </c>
      <c r="I2455" s="86" t="s">
        <v>6205</v>
      </c>
    </row>
    <row r="2456" spans="1:9" x14ac:dyDescent="0.3">
      <c r="A2456" s="87" t="s">
        <v>4326</v>
      </c>
      <c r="B2456" s="87" t="s">
        <v>4320</v>
      </c>
      <c r="C2456" s="87" t="s">
        <v>1514</v>
      </c>
      <c r="D2456" s="86" t="s">
        <v>149</v>
      </c>
      <c r="E2456" s="86" t="s">
        <v>5329</v>
      </c>
      <c r="F2456" s="86" t="s">
        <v>27</v>
      </c>
      <c r="G2456" s="86" t="s">
        <v>85</v>
      </c>
      <c r="H2456" s="239">
        <f t="shared" si="36"/>
        <v>100</v>
      </c>
      <c r="I2456" s="86" t="s">
        <v>6205</v>
      </c>
    </row>
    <row r="2457" spans="1:9" x14ac:dyDescent="0.3">
      <c r="A2457" s="87" t="s">
        <v>4327</v>
      </c>
      <c r="B2457" s="87" t="s">
        <v>4328</v>
      </c>
      <c r="C2457" s="87" t="s">
        <v>1664</v>
      </c>
      <c r="D2457" s="86" t="s">
        <v>149</v>
      </c>
      <c r="E2457" s="86" t="s">
        <v>5330</v>
      </c>
      <c r="F2457" s="86" t="s">
        <v>27</v>
      </c>
      <c r="G2457" s="86" t="s">
        <v>22</v>
      </c>
      <c r="H2457" s="239">
        <f t="shared" si="36"/>
        <v>100</v>
      </c>
      <c r="I2457" s="86" t="s">
        <v>6205</v>
      </c>
    </row>
    <row r="2458" spans="1:9" x14ac:dyDescent="0.3">
      <c r="A2458" s="87" t="s">
        <v>4329</v>
      </c>
      <c r="B2458" s="87" t="s">
        <v>4330</v>
      </c>
      <c r="C2458" s="87" t="s">
        <v>1666</v>
      </c>
      <c r="D2458" s="86" t="s">
        <v>149</v>
      </c>
      <c r="E2458" s="86" t="s">
        <v>5331</v>
      </c>
      <c r="F2458" s="86" t="s">
        <v>27</v>
      </c>
      <c r="G2458" s="86" t="s">
        <v>85</v>
      </c>
      <c r="H2458" s="239">
        <f t="shared" si="36"/>
        <v>100</v>
      </c>
      <c r="I2458" s="86" t="s">
        <v>6205</v>
      </c>
    </row>
    <row r="2459" spans="1:9" x14ac:dyDescent="0.3">
      <c r="A2459" s="87" t="s">
        <v>4331</v>
      </c>
      <c r="B2459" s="87" t="s">
        <v>4332</v>
      </c>
      <c r="C2459" s="87" t="s">
        <v>1894</v>
      </c>
      <c r="D2459" s="86" t="s">
        <v>149</v>
      </c>
      <c r="E2459" s="86" t="s">
        <v>5332</v>
      </c>
      <c r="F2459" s="86" t="s">
        <v>27</v>
      </c>
      <c r="G2459" s="86" t="s">
        <v>85</v>
      </c>
      <c r="H2459" s="239">
        <f t="shared" si="36"/>
        <v>100</v>
      </c>
      <c r="I2459" s="86" t="s">
        <v>6205</v>
      </c>
    </row>
    <row r="2460" spans="1:9" x14ac:dyDescent="0.3">
      <c r="A2460" s="87" t="s">
        <v>4333</v>
      </c>
      <c r="B2460" s="87" t="s">
        <v>4332</v>
      </c>
      <c r="C2460" s="87" t="s">
        <v>1506</v>
      </c>
      <c r="D2460" s="86" t="s">
        <v>149</v>
      </c>
      <c r="E2460" s="86" t="s">
        <v>5332</v>
      </c>
      <c r="F2460" s="86" t="s">
        <v>27</v>
      </c>
      <c r="G2460" s="86" t="s">
        <v>85</v>
      </c>
      <c r="H2460" s="239">
        <f t="shared" si="36"/>
        <v>100</v>
      </c>
      <c r="I2460" s="86" t="s">
        <v>6205</v>
      </c>
    </row>
    <row r="2461" spans="1:9" x14ac:dyDescent="0.3">
      <c r="A2461" s="87" t="s">
        <v>4334</v>
      </c>
      <c r="B2461" s="87" t="s">
        <v>4332</v>
      </c>
      <c r="C2461" s="87" t="s">
        <v>1508</v>
      </c>
      <c r="D2461" s="86" t="s">
        <v>149</v>
      </c>
      <c r="E2461" s="86" t="s">
        <v>5332</v>
      </c>
      <c r="F2461" s="86" t="s">
        <v>27</v>
      </c>
      <c r="G2461" s="86" t="s">
        <v>85</v>
      </c>
      <c r="H2461" s="239">
        <f t="shared" si="36"/>
        <v>100</v>
      </c>
      <c r="I2461" s="86" t="s">
        <v>6205</v>
      </c>
    </row>
    <row r="2462" spans="1:9" x14ac:dyDescent="0.3">
      <c r="A2462" s="87" t="s">
        <v>4335</v>
      </c>
      <c r="B2462" s="87" t="s">
        <v>4332</v>
      </c>
      <c r="C2462" s="87" t="s">
        <v>1516</v>
      </c>
      <c r="D2462" s="86" t="s">
        <v>149</v>
      </c>
      <c r="E2462" s="86" t="s">
        <v>5332</v>
      </c>
      <c r="F2462" s="86" t="s">
        <v>27</v>
      </c>
      <c r="G2462" s="86"/>
      <c r="H2462" s="239">
        <f t="shared" si="36"/>
        <v>100</v>
      </c>
      <c r="I2462" s="86" t="s">
        <v>6205</v>
      </c>
    </row>
    <row r="2463" spans="1:9" x14ac:dyDescent="0.3">
      <c r="A2463" s="87" t="s">
        <v>4336</v>
      </c>
      <c r="B2463" s="87" t="s">
        <v>4337</v>
      </c>
      <c r="C2463" s="87" t="s">
        <v>4338</v>
      </c>
      <c r="D2463" s="86" t="s">
        <v>149</v>
      </c>
      <c r="E2463" s="86" t="s">
        <v>5333</v>
      </c>
      <c r="F2463" s="86" t="s">
        <v>27</v>
      </c>
      <c r="G2463" s="86" t="s">
        <v>22</v>
      </c>
      <c r="H2463" s="239">
        <f t="shared" si="36"/>
        <v>100</v>
      </c>
      <c r="I2463" s="86" t="s">
        <v>6205</v>
      </c>
    </row>
    <row r="2464" spans="1:9" x14ac:dyDescent="0.3">
      <c r="A2464" s="87" t="s">
        <v>4339</v>
      </c>
      <c r="B2464" s="87" t="s">
        <v>4337</v>
      </c>
      <c r="C2464" s="87" t="s">
        <v>1510</v>
      </c>
      <c r="D2464" s="86" t="s">
        <v>149</v>
      </c>
      <c r="E2464" s="86" t="s">
        <v>5333</v>
      </c>
      <c r="F2464" s="86" t="s">
        <v>27</v>
      </c>
      <c r="G2464" s="86" t="s">
        <v>85</v>
      </c>
      <c r="H2464" s="239">
        <f t="shared" si="36"/>
        <v>100</v>
      </c>
      <c r="I2464" s="86" t="s">
        <v>6205</v>
      </c>
    </row>
    <row r="2465" spans="1:9" x14ac:dyDescent="0.3">
      <c r="A2465" s="87" t="s">
        <v>4340</v>
      </c>
      <c r="B2465" s="87" t="s">
        <v>4337</v>
      </c>
      <c r="C2465" s="87" t="s">
        <v>1530</v>
      </c>
      <c r="D2465" s="86" t="s">
        <v>149</v>
      </c>
      <c r="E2465" s="86" t="s">
        <v>5333</v>
      </c>
      <c r="F2465" s="86" t="s">
        <v>27</v>
      </c>
      <c r="G2465" s="86"/>
      <c r="H2465" s="239">
        <f t="shared" si="36"/>
        <v>100</v>
      </c>
      <c r="I2465" s="86" t="s">
        <v>6205</v>
      </c>
    </row>
    <row r="2466" spans="1:9" x14ac:dyDescent="0.3">
      <c r="A2466" s="87" t="s">
        <v>4341</v>
      </c>
      <c r="B2466" s="87" t="s">
        <v>4342</v>
      </c>
      <c r="C2466" s="87" t="s">
        <v>1464</v>
      </c>
      <c r="D2466" s="86" t="s">
        <v>149</v>
      </c>
      <c r="E2466" s="86" t="s">
        <v>5334</v>
      </c>
      <c r="F2466" s="86" t="s">
        <v>27</v>
      </c>
      <c r="G2466" s="86" t="s">
        <v>85</v>
      </c>
      <c r="H2466" s="239">
        <f t="shared" si="36"/>
        <v>100</v>
      </c>
      <c r="I2466" s="86" t="s">
        <v>6205</v>
      </c>
    </row>
    <row r="2467" spans="1:9" x14ac:dyDescent="0.3">
      <c r="A2467" s="87" t="s">
        <v>4343</v>
      </c>
      <c r="B2467" s="87" t="s">
        <v>4342</v>
      </c>
      <c r="C2467" s="87" t="s">
        <v>1466</v>
      </c>
      <c r="D2467" s="86" t="s">
        <v>149</v>
      </c>
      <c r="E2467" s="86" t="s">
        <v>5334</v>
      </c>
      <c r="F2467" s="86" t="s">
        <v>27</v>
      </c>
      <c r="G2467" s="86" t="s">
        <v>85</v>
      </c>
      <c r="H2467" s="239">
        <f t="shared" si="36"/>
        <v>100</v>
      </c>
      <c r="I2467" s="86" t="s">
        <v>6205</v>
      </c>
    </row>
    <row r="2468" spans="1:9" x14ac:dyDescent="0.3">
      <c r="A2468" s="87" t="s">
        <v>4344</v>
      </c>
      <c r="B2468" s="87" t="s">
        <v>4342</v>
      </c>
      <c r="C2468" s="87" t="s">
        <v>1468</v>
      </c>
      <c r="D2468" s="86" t="s">
        <v>149</v>
      </c>
      <c r="E2468" s="86" t="s">
        <v>5334</v>
      </c>
      <c r="F2468" s="86" t="s">
        <v>27</v>
      </c>
      <c r="G2468" s="86" t="s">
        <v>85</v>
      </c>
      <c r="H2468" s="239">
        <f t="shared" si="36"/>
        <v>100</v>
      </c>
      <c r="I2468" s="86" t="s">
        <v>6205</v>
      </c>
    </row>
    <row r="2469" spans="1:9" x14ac:dyDescent="0.3">
      <c r="A2469" s="87" t="s">
        <v>4345</v>
      </c>
      <c r="B2469" s="87" t="s">
        <v>4342</v>
      </c>
      <c r="C2469" s="87" t="s">
        <v>1522</v>
      </c>
      <c r="D2469" s="86" t="s">
        <v>149</v>
      </c>
      <c r="E2469" s="86" t="s">
        <v>5334</v>
      </c>
      <c r="F2469" s="86" t="s">
        <v>27</v>
      </c>
      <c r="G2469" s="86" t="s">
        <v>85</v>
      </c>
      <c r="H2469" s="239">
        <f t="shared" si="36"/>
        <v>100</v>
      </c>
      <c r="I2469" s="86" t="s">
        <v>6205</v>
      </c>
    </row>
    <row r="2470" spans="1:9" x14ac:dyDescent="0.3">
      <c r="A2470" s="87" t="s">
        <v>4346</v>
      </c>
      <c r="B2470" s="87" t="s">
        <v>4342</v>
      </c>
      <c r="C2470" s="87" t="s">
        <v>1524</v>
      </c>
      <c r="D2470" s="86" t="s">
        <v>149</v>
      </c>
      <c r="E2470" s="86" t="s">
        <v>5334</v>
      </c>
      <c r="F2470" s="86" t="s">
        <v>27</v>
      </c>
      <c r="G2470" s="86" t="s">
        <v>85</v>
      </c>
      <c r="H2470" s="239">
        <f t="shared" si="36"/>
        <v>100</v>
      </c>
      <c r="I2470" s="86" t="s">
        <v>6205</v>
      </c>
    </row>
    <row r="2471" spans="1:9" x14ac:dyDescent="0.3">
      <c r="A2471" s="87" t="s">
        <v>4347</v>
      </c>
      <c r="B2471" s="87" t="s">
        <v>4348</v>
      </c>
      <c r="C2471" s="87" t="s">
        <v>3577</v>
      </c>
      <c r="D2471" s="86" t="s">
        <v>1043</v>
      </c>
      <c r="E2471" s="86" t="s">
        <v>1044</v>
      </c>
      <c r="F2471" s="86" t="s">
        <v>27</v>
      </c>
      <c r="G2471" s="86" t="s">
        <v>85</v>
      </c>
      <c r="H2471" s="239">
        <f t="shared" si="36"/>
        <v>100</v>
      </c>
      <c r="I2471" s="86" t="s">
        <v>6205</v>
      </c>
    </row>
    <row r="2472" spans="1:9" x14ac:dyDescent="0.3">
      <c r="A2472" s="87" t="s">
        <v>4349</v>
      </c>
      <c r="B2472" s="87" t="s">
        <v>4350</v>
      </c>
      <c r="C2472" s="87" t="s">
        <v>1237</v>
      </c>
      <c r="D2472" s="86" t="s">
        <v>1046</v>
      </c>
      <c r="E2472" s="86" t="s">
        <v>1046</v>
      </c>
      <c r="F2472" s="86" t="s">
        <v>27</v>
      </c>
      <c r="G2472" s="86" t="s">
        <v>20</v>
      </c>
      <c r="H2472" s="239">
        <f t="shared" si="36"/>
        <v>100</v>
      </c>
      <c r="I2472" s="86" t="s">
        <v>6205</v>
      </c>
    </row>
    <row r="2473" spans="1:9" x14ac:dyDescent="0.3">
      <c r="A2473" s="87" t="s">
        <v>4351</v>
      </c>
      <c r="B2473" s="87" t="s">
        <v>4350</v>
      </c>
      <c r="C2473" s="87" t="s">
        <v>1545</v>
      </c>
      <c r="D2473" s="86" t="s">
        <v>1046</v>
      </c>
      <c r="E2473" s="86" t="s">
        <v>1046</v>
      </c>
      <c r="F2473" s="86" t="s">
        <v>27</v>
      </c>
      <c r="G2473" s="86" t="s">
        <v>22</v>
      </c>
      <c r="H2473" s="239">
        <f t="shared" si="36"/>
        <v>100</v>
      </c>
      <c r="I2473" s="86" t="s">
        <v>6205</v>
      </c>
    </row>
    <row r="2474" spans="1:9" x14ac:dyDescent="0.3">
      <c r="A2474" s="87" t="s">
        <v>4352</v>
      </c>
      <c r="B2474" s="87" t="s">
        <v>4350</v>
      </c>
      <c r="C2474" s="87" t="s">
        <v>1547</v>
      </c>
      <c r="D2474" s="86" t="s">
        <v>1046</v>
      </c>
      <c r="E2474" s="86" t="s">
        <v>1046</v>
      </c>
      <c r="F2474" s="86" t="s">
        <v>27</v>
      </c>
      <c r="G2474" s="86" t="s">
        <v>22</v>
      </c>
      <c r="H2474" s="239">
        <f t="shared" si="36"/>
        <v>100</v>
      </c>
      <c r="I2474" s="86" t="s">
        <v>6205</v>
      </c>
    </row>
    <row r="2475" spans="1:9" x14ac:dyDescent="0.3">
      <c r="A2475" s="87" t="s">
        <v>4353</v>
      </c>
      <c r="B2475" s="87" t="s">
        <v>4350</v>
      </c>
      <c r="C2475" s="87" t="s">
        <v>1555</v>
      </c>
      <c r="D2475" s="86" t="s">
        <v>1046</v>
      </c>
      <c r="E2475" s="86" t="s">
        <v>1046</v>
      </c>
      <c r="F2475" s="86" t="s">
        <v>27</v>
      </c>
      <c r="G2475" s="86"/>
      <c r="H2475" s="239">
        <f t="shared" si="36"/>
        <v>100</v>
      </c>
      <c r="I2475" s="86" t="s">
        <v>6205</v>
      </c>
    </row>
    <row r="2476" spans="1:9" x14ac:dyDescent="0.3">
      <c r="A2476" s="87" t="s">
        <v>4354</v>
      </c>
      <c r="B2476" s="87" t="s">
        <v>4355</v>
      </c>
      <c r="C2476" s="87" t="s">
        <v>1853</v>
      </c>
      <c r="D2476" s="86" t="s">
        <v>1048</v>
      </c>
      <c r="E2476" s="86" t="s">
        <v>1048</v>
      </c>
      <c r="F2476" s="86" t="s">
        <v>27</v>
      </c>
      <c r="G2476" s="86" t="s">
        <v>85</v>
      </c>
      <c r="H2476" s="239">
        <f t="shared" si="36"/>
        <v>100</v>
      </c>
      <c r="I2476" s="86" t="s">
        <v>6205</v>
      </c>
    </row>
    <row r="2477" spans="1:9" x14ac:dyDescent="0.3">
      <c r="A2477" s="87" t="s">
        <v>4356</v>
      </c>
      <c r="B2477" s="87" t="s">
        <v>4355</v>
      </c>
      <c r="C2477" s="87" t="s">
        <v>1684</v>
      </c>
      <c r="D2477" s="86" t="s">
        <v>1048</v>
      </c>
      <c r="E2477" s="86" t="s">
        <v>1048</v>
      </c>
      <c r="F2477" s="86" t="s">
        <v>27</v>
      </c>
      <c r="G2477" s="86" t="s">
        <v>85</v>
      </c>
      <c r="H2477" s="239">
        <f t="shared" si="36"/>
        <v>100</v>
      </c>
      <c r="I2477" s="86" t="s">
        <v>6205</v>
      </c>
    </row>
    <row r="2478" spans="1:9" x14ac:dyDescent="0.3">
      <c r="A2478" s="87" t="s">
        <v>4357</v>
      </c>
      <c r="B2478" s="87" t="s">
        <v>4355</v>
      </c>
      <c r="C2478" s="87" t="s">
        <v>1272</v>
      </c>
      <c r="D2478" s="86" t="s">
        <v>1048</v>
      </c>
      <c r="E2478" s="86" t="s">
        <v>1048</v>
      </c>
      <c r="F2478" s="86" t="s">
        <v>27</v>
      </c>
      <c r="G2478" s="86"/>
      <c r="H2478" s="239">
        <f t="shared" si="36"/>
        <v>100</v>
      </c>
      <c r="I2478" s="86" t="s">
        <v>6205</v>
      </c>
    </row>
    <row r="2479" spans="1:9" x14ac:dyDescent="0.3">
      <c r="A2479" s="87" t="s">
        <v>4358</v>
      </c>
      <c r="B2479" s="87" t="s">
        <v>4359</v>
      </c>
      <c r="C2479" s="87" t="s">
        <v>2228</v>
      </c>
      <c r="D2479" s="86" t="s">
        <v>1050</v>
      </c>
      <c r="E2479" s="86" t="s">
        <v>1050</v>
      </c>
      <c r="F2479" s="86" t="s">
        <v>27</v>
      </c>
      <c r="G2479" s="86"/>
      <c r="H2479" s="239">
        <f t="shared" si="36"/>
        <v>100</v>
      </c>
      <c r="I2479" s="86" t="s">
        <v>6205</v>
      </c>
    </row>
    <row r="2480" spans="1:9" x14ac:dyDescent="0.3">
      <c r="A2480" s="87" t="s">
        <v>4360</v>
      </c>
      <c r="B2480" s="87" t="s">
        <v>4359</v>
      </c>
      <c r="C2480" s="87" t="s">
        <v>1563</v>
      </c>
      <c r="D2480" s="86" t="s">
        <v>1050</v>
      </c>
      <c r="E2480" s="86" t="s">
        <v>1050</v>
      </c>
      <c r="F2480" s="86" t="s">
        <v>27</v>
      </c>
      <c r="G2480" s="86" t="s">
        <v>85</v>
      </c>
      <c r="H2480" s="239">
        <f t="shared" si="36"/>
        <v>100</v>
      </c>
      <c r="I2480" s="86" t="s">
        <v>6205</v>
      </c>
    </row>
    <row r="2481" spans="1:9" x14ac:dyDescent="0.3">
      <c r="A2481" s="87" t="s">
        <v>4361</v>
      </c>
      <c r="B2481" s="87" t="s">
        <v>4359</v>
      </c>
      <c r="C2481" s="87" t="s">
        <v>2268</v>
      </c>
      <c r="D2481" s="86" t="s">
        <v>1050</v>
      </c>
      <c r="E2481" s="86" t="s">
        <v>1050</v>
      </c>
      <c r="F2481" s="86" t="s">
        <v>27</v>
      </c>
      <c r="G2481" s="86" t="s">
        <v>85</v>
      </c>
      <c r="H2481" s="239">
        <f t="shared" si="36"/>
        <v>100</v>
      </c>
      <c r="I2481" s="86" t="s">
        <v>6205</v>
      </c>
    </row>
    <row r="2482" spans="1:9" x14ac:dyDescent="0.3">
      <c r="A2482" s="87" t="s">
        <v>4362</v>
      </c>
      <c r="B2482" s="87" t="s">
        <v>4359</v>
      </c>
      <c r="C2482" s="87" t="s">
        <v>1919</v>
      </c>
      <c r="D2482" s="86" t="s">
        <v>1050</v>
      </c>
      <c r="E2482" s="86" t="s">
        <v>1050</v>
      </c>
      <c r="F2482" s="86" t="s">
        <v>27</v>
      </c>
      <c r="G2482" s="86" t="s">
        <v>22</v>
      </c>
      <c r="H2482" s="239">
        <f t="shared" si="36"/>
        <v>100</v>
      </c>
      <c r="I2482" s="86" t="s">
        <v>6205</v>
      </c>
    </row>
    <row r="2483" spans="1:9" x14ac:dyDescent="0.3">
      <c r="A2483" s="87" t="s">
        <v>4363</v>
      </c>
      <c r="B2483" s="87" t="s">
        <v>4359</v>
      </c>
      <c r="C2483" s="87" t="s">
        <v>1279</v>
      </c>
      <c r="D2483" s="86" t="s">
        <v>1050</v>
      </c>
      <c r="E2483" s="86" t="s">
        <v>1050</v>
      </c>
      <c r="F2483" s="86" t="s">
        <v>27</v>
      </c>
      <c r="G2483" s="86"/>
      <c r="H2483" s="239">
        <f t="shared" si="36"/>
        <v>100</v>
      </c>
      <c r="I2483" s="86" t="s">
        <v>6205</v>
      </c>
    </row>
    <row r="2484" spans="1:9" x14ac:dyDescent="0.3">
      <c r="A2484" s="87" t="s">
        <v>4364</v>
      </c>
      <c r="B2484" s="87" t="s">
        <v>4365</v>
      </c>
      <c r="C2484" s="87" t="s">
        <v>2262</v>
      </c>
      <c r="D2484" s="86" t="s">
        <v>1050</v>
      </c>
      <c r="E2484" s="86" t="s">
        <v>5335</v>
      </c>
      <c r="F2484" s="86" t="s">
        <v>27</v>
      </c>
      <c r="G2484" s="86" t="s">
        <v>85</v>
      </c>
      <c r="H2484" s="239">
        <f t="shared" si="36"/>
        <v>100</v>
      </c>
      <c r="I2484" s="86" t="s">
        <v>6205</v>
      </c>
    </row>
    <row r="2485" spans="1:9" x14ac:dyDescent="0.3">
      <c r="A2485" s="87" t="s">
        <v>4366</v>
      </c>
      <c r="B2485" s="87" t="s">
        <v>4365</v>
      </c>
      <c r="C2485" s="87" t="s">
        <v>1693</v>
      </c>
      <c r="D2485" s="86" t="s">
        <v>1050</v>
      </c>
      <c r="E2485" s="86" t="s">
        <v>5335</v>
      </c>
      <c r="F2485" s="86" t="s">
        <v>27</v>
      </c>
      <c r="G2485" s="86" t="s">
        <v>85</v>
      </c>
      <c r="H2485" s="239">
        <f t="shared" si="36"/>
        <v>100</v>
      </c>
      <c r="I2485" s="86" t="s">
        <v>6205</v>
      </c>
    </row>
    <row r="2486" spans="1:9" x14ac:dyDescent="0.3">
      <c r="A2486" s="87" t="s">
        <v>4367</v>
      </c>
      <c r="B2486" s="87" t="s">
        <v>4365</v>
      </c>
      <c r="C2486" s="87" t="s">
        <v>1695</v>
      </c>
      <c r="D2486" s="86" t="s">
        <v>1050</v>
      </c>
      <c r="E2486" s="86" t="s">
        <v>5335</v>
      </c>
      <c r="F2486" s="86" t="s">
        <v>27</v>
      </c>
      <c r="G2486" s="86" t="s">
        <v>85</v>
      </c>
      <c r="H2486" s="239">
        <f t="shared" si="36"/>
        <v>100</v>
      </c>
      <c r="I2486" s="86" t="s">
        <v>6205</v>
      </c>
    </row>
    <row r="2487" spans="1:9" x14ac:dyDescent="0.3">
      <c r="A2487" s="87" t="s">
        <v>4368</v>
      </c>
      <c r="B2487" s="87" t="s">
        <v>4365</v>
      </c>
      <c r="C2487" s="87" t="s">
        <v>1562</v>
      </c>
      <c r="D2487" s="86" t="s">
        <v>1050</v>
      </c>
      <c r="E2487" s="86" t="s">
        <v>5335</v>
      </c>
      <c r="F2487" s="86" t="s">
        <v>27</v>
      </c>
      <c r="G2487" s="86" t="s">
        <v>85</v>
      </c>
      <c r="H2487" s="239">
        <f t="shared" si="36"/>
        <v>100</v>
      </c>
      <c r="I2487" s="86" t="s">
        <v>6205</v>
      </c>
    </row>
    <row r="2488" spans="1:9" x14ac:dyDescent="0.3">
      <c r="A2488" s="87" t="s">
        <v>4369</v>
      </c>
      <c r="B2488" s="87" t="s">
        <v>4365</v>
      </c>
      <c r="C2488" s="87" t="s">
        <v>1281</v>
      </c>
      <c r="D2488" s="86" t="s">
        <v>1050</v>
      </c>
      <c r="E2488" s="86" t="s">
        <v>5335</v>
      </c>
      <c r="F2488" s="86" t="s">
        <v>27</v>
      </c>
      <c r="G2488" s="86"/>
      <c r="H2488" s="239">
        <f t="shared" si="36"/>
        <v>100</v>
      </c>
      <c r="I2488" s="86" t="s">
        <v>6205</v>
      </c>
    </row>
    <row r="2489" spans="1:9" x14ac:dyDescent="0.3">
      <c r="A2489" s="87" t="s">
        <v>4370</v>
      </c>
      <c r="B2489" s="87" t="s">
        <v>4371</v>
      </c>
      <c r="C2489" s="87" t="s">
        <v>1702</v>
      </c>
      <c r="D2489" s="86" t="s">
        <v>1052</v>
      </c>
      <c r="E2489" s="86" t="s">
        <v>1052</v>
      </c>
      <c r="F2489" s="86" t="s">
        <v>27</v>
      </c>
      <c r="G2489" s="86" t="s">
        <v>20</v>
      </c>
      <c r="H2489" s="239">
        <f t="shared" si="36"/>
        <v>100</v>
      </c>
      <c r="I2489" s="86" t="s">
        <v>6205</v>
      </c>
    </row>
    <row r="2490" spans="1:9" x14ac:dyDescent="0.3">
      <c r="A2490" s="87" t="s">
        <v>4372</v>
      </c>
      <c r="B2490" s="87" t="s">
        <v>4371</v>
      </c>
      <c r="C2490" s="87" t="s">
        <v>1371</v>
      </c>
      <c r="D2490" s="86" t="s">
        <v>1052</v>
      </c>
      <c r="E2490" s="86" t="s">
        <v>1052</v>
      </c>
      <c r="F2490" s="86" t="s">
        <v>27</v>
      </c>
      <c r="G2490" s="86" t="s">
        <v>22</v>
      </c>
      <c r="H2490" s="239">
        <f t="shared" si="36"/>
        <v>100</v>
      </c>
      <c r="I2490" s="86" t="s">
        <v>6205</v>
      </c>
    </row>
    <row r="2491" spans="1:9" x14ac:dyDescent="0.3">
      <c r="A2491" s="87" t="s">
        <v>4373</v>
      </c>
      <c r="B2491" s="87" t="s">
        <v>4371</v>
      </c>
      <c r="C2491" s="87" t="s">
        <v>1705</v>
      </c>
      <c r="D2491" s="86" t="s">
        <v>1052</v>
      </c>
      <c r="E2491" s="86" t="s">
        <v>1052</v>
      </c>
      <c r="F2491" s="86" t="s">
        <v>27</v>
      </c>
      <c r="G2491" s="86" t="s">
        <v>85</v>
      </c>
      <c r="H2491" s="239">
        <f t="shared" si="36"/>
        <v>100</v>
      </c>
      <c r="I2491" s="86" t="s">
        <v>6205</v>
      </c>
    </row>
    <row r="2492" spans="1:9" x14ac:dyDescent="0.3">
      <c r="A2492" s="87" t="s">
        <v>4374</v>
      </c>
      <c r="B2492" s="87" t="s">
        <v>4371</v>
      </c>
      <c r="C2492" s="87" t="s">
        <v>2019</v>
      </c>
      <c r="D2492" s="86" t="s">
        <v>1052</v>
      </c>
      <c r="E2492" s="86" t="s">
        <v>1052</v>
      </c>
      <c r="F2492" s="86" t="s">
        <v>27</v>
      </c>
      <c r="G2492" s="86"/>
      <c r="H2492" s="239">
        <f t="shared" si="36"/>
        <v>100</v>
      </c>
      <c r="I2492" s="86" t="s">
        <v>6205</v>
      </c>
    </row>
    <row r="2493" spans="1:9" x14ac:dyDescent="0.3">
      <c r="A2493" s="87" t="s">
        <v>4375</v>
      </c>
      <c r="B2493" s="87" t="s">
        <v>4371</v>
      </c>
      <c r="C2493" s="87" t="s">
        <v>2234</v>
      </c>
      <c r="D2493" s="86" t="s">
        <v>1052</v>
      </c>
      <c r="E2493" s="86" t="s">
        <v>1052</v>
      </c>
      <c r="F2493" s="86" t="s">
        <v>27</v>
      </c>
      <c r="G2493" s="86"/>
      <c r="H2493" s="239">
        <f t="shared" si="36"/>
        <v>100</v>
      </c>
      <c r="I2493" s="86" t="s">
        <v>6205</v>
      </c>
    </row>
    <row r="2494" spans="1:9" x14ac:dyDescent="0.3">
      <c r="A2494" s="87" t="s">
        <v>4376</v>
      </c>
      <c r="B2494" s="87" t="s">
        <v>4377</v>
      </c>
      <c r="C2494" s="87" t="s">
        <v>2147</v>
      </c>
      <c r="D2494" s="86" t="s">
        <v>1054</v>
      </c>
      <c r="E2494" s="86" t="s">
        <v>1054</v>
      </c>
      <c r="F2494" s="86" t="s">
        <v>27</v>
      </c>
      <c r="G2494" s="86" t="s">
        <v>20</v>
      </c>
      <c r="H2494" s="239">
        <f t="shared" si="36"/>
        <v>100</v>
      </c>
      <c r="I2494" s="86" t="s">
        <v>6205</v>
      </c>
    </row>
    <row r="2495" spans="1:9" x14ac:dyDescent="0.3">
      <c r="A2495" s="87" t="s">
        <v>4378</v>
      </c>
      <c r="B2495" s="87" t="s">
        <v>4377</v>
      </c>
      <c r="C2495" s="87" t="s">
        <v>2149</v>
      </c>
      <c r="D2495" s="86" t="s">
        <v>1054</v>
      </c>
      <c r="E2495" s="86" t="s">
        <v>1054</v>
      </c>
      <c r="F2495" s="86" t="s">
        <v>27</v>
      </c>
      <c r="G2495" s="86" t="s">
        <v>22</v>
      </c>
      <c r="H2495" s="239">
        <f t="shared" si="36"/>
        <v>100</v>
      </c>
      <c r="I2495" s="86" t="s">
        <v>6205</v>
      </c>
    </row>
    <row r="2496" spans="1:9" x14ac:dyDescent="0.3">
      <c r="A2496" s="87" t="s">
        <v>4379</v>
      </c>
      <c r="B2496" s="87" t="s">
        <v>4377</v>
      </c>
      <c r="C2496" s="87" t="s">
        <v>2142</v>
      </c>
      <c r="D2496" s="86" t="s">
        <v>1054</v>
      </c>
      <c r="E2496" s="86" t="s">
        <v>1054</v>
      </c>
      <c r="F2496" s="86" t="s">
        <v>27</v>
      </c>
      <c r="G2496" s="86"/>
      <c r="H2496" s="239">
        <f t="shared" ref="H2496:H2559" si="37">IF($A2496="","",IF($F2496=INDEX(Cat_ZAP,1),INDEX(Pts_ZAP,1),IF($G2496="","",_xlfn.XLOOKUP($G2496,Cat_Marg,Pts_Marg,""))))</f>
        <v>100</v>
      </c>
      <c r="I2496" s="86" t="s">
        <v>6205</v>
      </c>
    </row>
    <row r="2497" spans="1:9" x14ac:dyDescent="0.3">
      <c r="A2497" s="87" t="s">
        <v>4380</v>
      </c>
      <c r="B2497" s="87" t="s">
        <v>4377</v>
      </c>
      <c r="C2497" s="87" t="s">
        <v>2151</v>
      </c>
      <c r="D2497" s="86" t="s">
        <v>1054</v>
      </c>
      <c r="E2497" s="86" t="s">
        <v>1054</v>
      </c>
      <c r="F2497" s="86" t="s">
        <v>27</v>
      </c>
      <c r="G2497" s="86"/>
      <c r="H2497" s="239">
        <f t="shared" si="37"/>
        <v>100</v>
      </c>
      <c r="I2497" s="86" t="s">
        <v>6205</v>
      </c>
    </row>
    <row r="2498" spans="1:9" x14ac:dyDescent="0.3">
      <c r="A2498" s="87" t="s">
        <v>4381</v>
      </c>
      <c r="B2498" s="87" t="s">
        <v>4377</v>
      </c>
      <c r="C2498" s="87" t="s">
        <v>2153</v>
      </c>
      <c r="D2498" s="86" t="s">
        <v>1054</v>
      </c>
      <c r="E2498" s="86" t="s">
        <v>1054</v>
      </c>
      <c r="F2498" s="86" t="s">
        <v>27</v>
      </c>
      <c r="G2498" s="86"/>
      <c r="H2498" s="239">
        <f t="shared" si="37"/>
        <v>100</v>
      </c>
      <c r="I2498" s="86" t="s">
        <v>6205</v>
      </c>
    </row>
    <row r="2499" spans="1:9" x14ac:dyDescent="0.3">
      <c r="A2499" s="87" t="s">
        <v>4382</v>
      </c>
      <c r="B2499" s="87" t="s">
        <v>4383</v>
      </c>
      <c r="C2499" s="87" t="s">
        <v>2181</v>
      </c>
      <c r="D2499" s="86" t="s">
        <v>1054</v>
      </c>
      <c r="E2499" s="86" t="s">
        <v>5336</v>
      </c>
      <c r="F2499" s="86" t="s">
        <v>27</v>
      </c>
      <c r="G2499" s="86" t="s">
        <v>85</v>
      </c>
      <c r="H2499" s="239">
        <f t="shared" si="37"/>
        <v>100</v>
      </c>
      <c r="I2499" s="86" t="s">
        <v>6205</v>
      </c>
    </row>
    <row r="2500" spans="1:9" x14ac:dyDescent="0.3">
      <c r="A2500" s="87" t="s">
        <v>4384</v>
      </c>
      <c r="B2500" s="87" t="s">
        <v>4383</v>
      </c>
      <c r="C2500" s="87" t="s">
        <v>2183</v>
      </c>
      <c r="D2500" s="86" t="s">
        <v>1054</v>
      </c>
      <c r="E2500" s="86" t="s">
        <v>5336</v>
      </c>
      <c r="F2500" s="86" t="s">
        <v>27</v>
      </c>
      <c r="G2500" s="86" t="s">
        <v>85</v>
      </c>
      <c r="H2500" s="239">
        <f t="shared" si="37"/>
        <v>100</v>
      </c>
      <c r="I2500" s="86" t="s">
        <v>6205</v>
      </c>
    </row>
    <row r="2501" spans="1:9" x14ac:dyDescent="0.3">
      <c r="A2501" s="87" t="s">
        <v>4385</v>
      </c>
      <c r="B2501" s="87" t="s">
        <v>4383</v>
      </c>
      <c r="C2501" s="87" t="s">
        <v>2185</v>
      </c>
      <c r="D2501" s="86" t="s">
        <v>1054</v>
      </c>
      <c r="E2501" s="86" t="s">
        <v>5336</v>
      </c>
      <c r="F2501" s="86" t="s">
        <v>27</v>
      </c>
      <c r="G2501" s="86" t="s">
        <v>85</v>
      </c>
      <c r="H2501" s="239">
        <f t="shared" si="37"/>
        <v>100</v>
      </c>
      <c r="I2501" s="86" t="s">
        <v>6205</v>
      </c>
    </row>
    <row r="2502" spans="1:9" x14ac:dyDescent="0.3">
      <c r="A2502" s="87" t="s">
        <v>4386</v>
      </c>
      <c r="B2502" s="87" t="s">
        <v>4383</v>
      </c>
      <c r="C2502" s="87" t="s">
        <v>2187</v>
      </c>
      <c r="D2502" s="86" t="s">
        <v>1054</v>
      </c>
      <c r="E2502" s="86" t="s">
        <v>5336</v>
      </c>
      <c r="F2502" s="86" t="s">
        <v>27</v>
      </c>
      <c r="G2502" s="86" t="s">
        <v>20</v>
      </c>
      <c r="H2502" s="239">
        <f t="shared" si="37"/>
        <v>100</v>
      </c>
      <c r="I2502" s="86" t="s">
        <v>6205</v>
      </c>
    </row>
    <row r="2503" spans="1:9" x14ac:dyDescent="0.3">
      <c r="A2503" s="87" t="s">
        <v>4387</v>
      </c>
      <c r="B2503" s="87" t="s">
        <v>4383</v>
      </c>
      <c r="C2503" s="87" t="s">
        <v>2189</v>
      </c>
      <c r="D2503" s="86" t="s">
        <v>1054</v>
      </c>
      <c r="E2503" s="86" t="s">
        <v>5336</v>
      </c>
      <c r="F2503" s="86" t="s">
        <v>27</v>
      </c>
      <c r="G2503" s="86" t="s">
        <v>22</v>
      </c>
      <c r="H2503" s="239">
        <f t="shared" si="37"/>
        <v>100</v>
      </c>
      <c r="I2503" s="86" t="s">
        <v>6205</v>
      </c>
    </row>
    <row r="2504" spans="1:9" x14ac:dyDescent="0.3">
      <c r="A2504" s="87" t="s">
        <v>4388</v>
      </c>
      <c r="B2504" s="87" t="s">
        <v>4383</v>
      </c>
      <c r="C2504" s="87" t="s">
        <v>2191</v>
      </c>
      <c r="D2504" s="86" t="s">
        <v>1054</v>
      </c>
      <c r="E2504" s="86" t="s">
        <v>5336</v>
      </c>
      <c r="F2504" s="86" t="s">
        <v>27</v>
      </c>
      <c r="G2504" s="86" t="s">
        <v>20</v>
      </c>
      <c r="H2504" s="239">
        <f t="shared" si="37"/>
        <v>100</v>
      </c>
      <c r="I2504" s="86" t="s">
        <v>6205</v>
      </c>
    </row>
    <row r="2505" spans="1:9" x14ac:dyDescent="0.3">
      <c r="A2505" s="87" t="s">
        <v>4389</v>
      </c>
      <c r="B2505" s="87" t="s">
        <v>4383</v>
      </c>
      <c r="C2505" s="87" t="s">
        <v>3517</v>
      </c>
      <c r="D2505" s="86" t="s">
        <v>1054</v>
      </c>
      <c r="E2505" s="86" t="s">
        <v>5336</v>
      </c>
      <c r="F2505" s="86" t="s">
        <v>27</v>
      </c>
      <c r="G2505" s="86" t="s">
        <v>85</v>
      </c>
      <c r="H2505" s="239">
        <f t="shared" si="37"/>
        <v>100</v>
      </c>
      <c r="I2505" s="86" t="s">
        <v>6205</v>
      </c>
    </row>
    <row r="2506" spans="1:9" x14ac:dyDescent="0.3">
      <c r="A2506" s="87" t="s">
        <v>4390</v>
      </c>
      <c r="B2506" s="87" t="s">
        <v>4391</v>
      </c>
      <c r="C2506" s="87" t="s">
        <v>2144</v>
      </c>
      <c r="D2506" s="86" t="s">
        <v>1054</v>
      </c>
      <c r="E2506" s="86" t="s">
        <v>5337</v>
      </c>
      <c r="F2506" s="86" t="s">
        <v>27</v>
      </c>
      <c r="G2506" s="86" t="s">
        <v>22</v>
      </c>
      <c r="H2506" s="239">
        <f t="shared" si="37"/>
        <v>100</v>
      </c>
      <c r="I2506" s="86" t="s">
        <v>6205</v>
      </c>
    </row>
    <row r="2507" spans="1:9" x14ac:dyDescent="0.3">
      <c r="A2507" s="87" t="s">
        <v>4392</v>
      </c>
      <c r="B2507" s="87" t="s">
        <v>4391</v>
      </c>
      <c r="C2507" s="87" t="s">
        <v>2179</v>
      </c>
      <c r="D2507" s="86" t="s">
        <v>1054</v>
      </c>
      <c r="E2507" s="86" t="s">
        <v>5337</v>
      </c>
      <c r="F2507" s="86" t="s">
        <v>27</v>
      </c>
      <c r="G2507" s="86" t="s">
        <v>22</v>
      </c>
      <c r="H2507" s="239">
        <f t="shared" si="37"/>
        <v>100</v>
      </c>
      <c r="I2507" s="86" t="s">
        <v>6205</v>
      </c>
    </row>
    <row r="2508" spans="1:9" x14ac:dyDescent="0.3">
      <c r="A2508" s="87" t="s">
        <v>4393</v>
      </c>
      <c r="B2508" s="87" t="s">
        <v>4394</v>
      </c>
      <c r="C2508" s="87" t="s">
        <v>1233</v>
      </c>
      <c r="D2508" s="86" t="s">
        <v>1056</v>
      </c>
      <c r="E2508" s="86" t="s">
        <v>1056</v>
      </c>
      <c r="F2508" s="86" t="s">
        <v>27</v>
      </c>
      <c r="G2508" s="86" t="s">
        <v>22</v>
      </c>
      <c r="H2508" s="239">
        <f t="shared" si="37"/>
        <v>100</v>
      </c>
      <c r="I2508" s="86" t="s">
        <v>6205</v>
      </c>
    </row>
    <row r="2509" spans="1:9" x14ac:dyDescent="0.3">
      <c r="A2509" s="87" t="s">
        <v>5338</v>
      </c>
      <c r="B2509" s="87" t="s">
        <v>4394</v>
      </c>
      <c r="C2509" s="87" t="s">
        <v>1237</v>
      </c>
      <c r="D2509" s="86" t="s">
        <v>1056</v>
      </c>
      <c r="E2509" s="86" t="s">
        <v>1056</v>
      </c>
      <c r="F2509" s="86" t="s">
        <v>29</v>
      </c>
      <c r="G2509" s="86" t="s">
        <v>20</v>
      </c>
      <c r="H2509" s="239">
        <f t="shared" si="37"/>
        <v>50</v>
      </c>
      <c r="I2509" s="86" t="s">
        <v>6205</v>
      </c>
    </row>
    <row r="2510" spans="1:9" x14ac:dyDescent="0.3">
      <c r="A2510" s="87" t="s">
        <v>4395</v>
      </c>
      <c r="B2510" s="87" t="s">
        <v>4394</v>
      </c>
      <c r="C2510" s="87" t="s">
        <v>1545</v>
      </c>
      <c r="D2510" s="86" t="s">
        <v>1056</v>
      </c>
      <c r="E2510" s="86" t="s">
        <v>1056</v>
      </c>
      <c r="F2510" s="86" t="s">
        <v>27</v>
      </c>
      <c r="G2510" s="86" t="s">
        <v>22</v>
      </c>
      <c r="H2510" s="239">
        <f t="shared" si="37"/>
        <v>100</v>
      </c>
      <c r="I2510" s="86" t="s">
        <v>6205</v>
      </c>
    </row>
    <row r="2511" spans="1:9" x14ac:dyDescent="0.3">
      <c r="A2511" s="87" t="s">
        <v>4396</v>
      </c>
      <c r="B2511" s="87" t="s">
        <v>4394</v>
      </c>
      <c r="C2511" s="87" t="s">
        <v>1547</v>
      </c>
      <c r="D2511" s="86" t="s">
        <v>1056</v>
      </c>
      <c r="E2511" s="86" t="s">
        <v>1056</v>
      </c>
      <c r="F2511" s="86" t="s">
        <v>27</v>
      </c>
      <c r="G2511" s="86"/>
      <c r="H2511" s="239">
        <f t="shared" si="37"/>
        <v>100</v>
      </c>
      <c r="I2511" s="86" t="s">
        <v>6205</v>
      </c>
    </row>
    <row r="2512" spans="1:9" x14ac:dyDescent="0.3">
      <c r="A2512" s="87" t="s">
        <v>4397</v>
      </c>
      <c r="B2512" s="87" t="s">
        <v>4398</v>
      </c>
      <c r="C2512" s="87" t="s">
        <v>1274</v>
      </c>
      <c r="D2512" s="86" t="s">
        <v>1058</v>
      </c>
      <c r="E2512" s="86" t="s">
        <v>1059</v>
      </c>
      <c r="F2512" s="86" t="s">
        <v>27</v>
      </c>
      <c r="G2512" s="86" t="s">
        <v>20</v>
      </c>
      <c r="H2512" s="239">
        <f t="shared" si="37"/>
        <v>100</v>
      </c>
      <c r="I2512" s="86" t="s">
        <v>6205</v>
      </c>
    </row>
    <row r="2513" spans="1:9" x14ac:dyDescent="0.3">
      <c r="A2513" s="87" t="s">
        <v>4399</v>
      </c>
      <c r="B2513" s="87" t="s">
        <v>4398</v>
      </c>
      <c r="C2513" s="87" t="s">
        <v>1559</v>
      </c>
      <c r="D2513" s="86" t="s">
        <v>1058</v>
      </c>
      <c r="E2513" s="86" t="s">
        <v>1059</v>
      </c>
      <c r="F2513" s="86" t="s">
        <v>27</v>
      </c>
      <c r="G2513" s="86" t="s">
        <v>20</v>
      </c>
      <c r="H2513" s="239">
        <f t="shared" si="37"/>
        <v>100</v>
      </c>
      <c r="I2513" s="86" t="s">
        <v>6205</v>
      </c>
    </row>
    <row r="2514" spans="1:9" x14ac:dyDescent="0.3">
      <c r="A2514" s="87" t="s">
        <v>4400</v>
      </c>
      <c r="B2514" s="87" t="s">
        <v>4398</v>
      </c>
      <c r="C2514" s="87" t="s">
        <v>1561</v>
      </c>
      <c r="D2514" s="86" t="s">
        <v>1058</v>
      </c>
      <c r="E2514" s="86" t="s">
        <v>1059</v>
      </c>
      <c r="F2514" s="86" t="s">
        <v>27</v>
      </c>
      <c r="G2514" s="86" t="s">
        <v>22</v>
      </c>
      <c r="H2514" s="239">
        <f t="shared" si="37"/>
        <v>100</v>
      </c>
      <c r="I2514" s="86" t="s">
        <v>6205</v>
      </c>
    </row>
    <row r="2515" spans="1:9" x14ac:dyDescent="0.3">
      <c r="A2515" s="87" t="s">
        <v>4401</v>
      </c>
      <c r="B2515" s="87" t="s">
        <v>4398</v>
      </c>
      <c r="C2515" s="87" t="s">
        <v>2211</v>
      </c>
      <c r="D2515" s="86" t="s">
        <v>1058</v>
      </c>
      <c r="E2515" s="86" t="s">
        <v>1059</v>
      </c>
      <c r="F2515" s="86" t="s">
        <v>27</v>
      </c>
      <c r="G2515" s="86"/>
      <c r="H2515" s="239">
        <f t="shared" si="37"/>
        <v>100</v>
      </c>
      <c r="I2515" s="86" t="s">
        <v>6205</v>
      </c>
    </row>
    <row r="2516" spans="1:9" x14ac:dyDescent="0.3">
      <c r="A2516" s="87" t="s">
        <v>4402</v>
      </c>
      <c r="B2516" s="87" t="s">
        <v>4398</v>
      </c>
      <c r="C2516" s="87" t="s">
        <v>1911</v>
      </c>
      <c r="D2516" s="86" t="s">
        <v>1058</v>
      </c>
      <c r="E2516" s="86" t="s">
        <v>1059</v>
      </c>
      <c r="F2516" s="86" t="s">
        <v>27</v>
      </c>
      <c r="G2516" s="86"/>
      <c r="H2516" s="239">
        <f t="shared" si="37"/>
        <v>100</v>
      </c>
      <c r="I2516" s="86" t="s">
        <v>6205</v>
      </c>
    </row>
    <row r="2517" spans="1:9" x14ac:dyDescent="0.3">
      <c r="A2517" s="87" t="s">
        <v>4403</v>
      </c>
      <c r="B2517" s="87" t="s">
        <v>4398</v>
      </c>
      <c r="C2517" s="87" t="s">
        <v>1913</v>
      </c>
      <c r="D2517" s="86" t="s">
        <v>1058</v>
      </c>
      <c r="E2517" s="86" t="s">
        <v>1059</v>
      </c>
      <c r="F2517" s="86" t="s">
        <v>27</v>
      </c>
      <c r="G2517" s="86" t="s">
        <v>20</v>
      </c>
      <c r="H2517" s="239">
        <f t="shared" si="37"/>
        <v>100</v>
      </c>
      <c r="I2517" s="86" t="s">
        <v>6205</v>
      </c>
    </row>
    <row r="2518" spans="1:9" x14ac:dyDescent="0.3">
      <c r="A2518" s="87" t="s">
        <v>4404</v>
      </c>
      <c r="B2518" s="87" t="s">
        <v>4398</v>
      </c>
      <c r="C2518" s="87" t="s">
        <v>2206</v>
      </c>
      <c r="D2518" s="86" t="s">
        <v>1058</v>
      </c>
      <c r="E2518" s="86" t="s">
        <v>1059</v>
      </c>
      <c r="F2518" s="86" t="s">
        <v>27</v>
      </c>
      <c r="G2518" s="86"/>
      <c r="H2518" s="239">
        <f t="shared" si="37"/>
        <v>100</v>
      </c>
      <c r="I2518" s="86" t="s">
        <v>6205</v>
      </c>
    </row>
    <row r="2519" spans="1:9" x14ac:dyDescent="0.3">
      <c r="A2519" s="87" t="s">
        <v>5339</v>
      </c>
      <c r="B2519" s="87" t="s">
        <v>5340</v>
      </c>
      <c r="C2519" s="87" t="s">
        <v>1657</v>
      </c>
      <c r="D2519" s="86" t="s">
        <v>1061</v>
      </c>
      <c r="E2519" s="86" t="s">
        <v>1061</v>
      </c>
      <c r="F2519" s="86" t="s">
        <v>29</v>
      </c>
      <c r="G2519" s="86" t="s">
        <v>20</v>
      </c>
      <c r="H2519" s="239">
        <f t="shared" si="37"/>
        <v>50</v>
      </c>
      <c r="I2519" s="86" t="s">
        <v>6205</v>
      </c>
    </row>
    <row r="2520" spans="1:9" x14ac:dyDescent="0.3">
      <c r="A2520" s="87" t="s">
        <v>5341</v>
      </c>
      <c r="B2520" s="87" t="s">
        <v>5340</v>
      </c>
      <c r="C2520" s="87" t="s">
        <v>1695</v>
      </c>
      <c r="D2520" s="86" t="s">
        <v>1061</v>
      </c>
      <c r="E2520" s="86" t="s">
        <v>1061</v>
      </c>
      <c r="F2520" s="86" t="s">
        <v>29</v>
      </c>
      <c r="G2520" s="86" t="s">
        <v>20</v>
      </c>
      <c r="H2520" s="239">
        <f t="shared" si="37"/>
        <v>50</v>
      </c>
      <c r="I2520" s="86" t="s">
        <v>6205</v>
      </c>
    </row>
    <row r="2521" spans="1:9" x14ac:dyDescent="0.3">
      <c r="A2521" s="87" t="s">
        <v>5342</v>
      </c>
      <c r="B2521" s="87" t="s">
        <v>5340</v>
      </c>
      <c r="C2521" s="87" t="s">
        <v>1562</v>
      </c>
      <c r="D2521" s="86" t="s">
        <v>1061</v>
      </c>
      <c r="E2521" s="86" t="s">
        <v>1061</v>
      </c>
      <c r="F2521" s="86" t="s">
        <v>29</v>
      </c>
      <c r="G2521" s="86" t="s">
        <v>18</v>
      </c>
      <c r="H2521" s="239">
        <f t="shared" si="37"/>
        <v>0</v>
      </c>
      <c r="I2521" s="86" t="s">
        <v>6205</v>
      </c>
    </row>
    <row r="2522" spans="1:9" x14ac:dyDescent="0.3">
      <c r="A2522" s="87" t="s">
        <v>4031</v>
      </c>
      <c r="B2522" s="87" t="s">
        <v>1163</v>
      </c>
      <c r="C2522" s="87" t="s">
        <v>2119</v>
      </c>
      <c r="D2522" s="86" t="s">
        <v>153</v>
      </c>
      <c r="E2522" s="86" t="s">
        <v>153</v>
      </c>
      <c r="F2522" s="86" t="s">
        <v>27</v>
      </c>
      <c r="G2522" s="86" t="s">
        <v>85</v>
      </c>
      <c r="H2522" s="239">
        <f t="shared" si="37"/>
        <v>100</v>
      </c>
      <c r="I2522" s="86" t="s">
        <v>6205</v>
      </c>
    </row>
    <row r="2523" spans="1:9" x14ac:dyDescent="0.3">
      <c r="A2523" s="87" t="s">
        <v>4032</v>
      </c>
      <c r="B2523" s="87" t="s">
        <v>1163</v>
      </c>
      <c r="C2523" s="87" t="s">
        <v>1402</v>
      </c>
      <c r="D2523" s="86" t="s">
        <v>153</v>
      </c>
      <c r="E2523" s="86" t="s">
        <v>153</v>
      </c>
      <c r="F2523" s="86" t="s">
        <v>27</v>
      </c>
      <c r="G2523" s="86" t="s">
        <v>20</v>
      </c>
      <c r="H2523" s="239">
        <f t="shared" si="37"/>
        <v>100</v>
      </c>
      <c r="I2523" s="86" t="s">
        <v>6205</v>
      </c>
    </row>
    <row r="2524" spans="1:9" x14ac:dyDescent="0.3">
      <c r="A2524" s="87" t="s">
        <v>4033</v>
      </c>
      <c r="B2524" s="87" t="s">
        <v>1163</v>
      </c>
      <c r="C2524" s="87" t="s">
        <v>1404</v>
      </c>
      <c r="D2524" s="86" t="s">
        <v>153</v>
      </c>
      <c r="E2524" s="86" t="s">
        <v>153</v>
      </c>
      <c r="F2524" s="86" t="s">
        <v>27</v>
      </c>
      <c r="G2524" s="86" t="s">
        <v>18</v>
      </c>
      <c r="H2524" s="239">
        <f t="shared" si="37"/>
        <v>100</v>
      </c>
      <c r="I2524" s="86" t="s">
        <v>6205</v>
      </c>
    </row>
    <row r="2525" spans="1:9" x14ac:dyDescent="0.3">
      <c r="A2525" s="87" t="s">
        <v>4034</v>
      </c>
      <c r="B2525" s="87" t="s">
        <v>1163</v>
      </c>
      <c r="C2525" s="87" t="s">
        <v>1406</v>
      </c>
      <c r="D2525" s="86" t="s">
        <v>153</v>
      </c>
      <c r="E2525" s="86" t="s">
        <v>153</v>
      </c>
      <c r="F2525" s="86" t="s">
        <v>27</v>
      </c>
      <c r="G2525" s="86" t="s">
        <v>18</v>
      </c>
      <c r="H2525" s="239">
        <f t="shared" si="37"/>
        <v>100</v>
      </c>
      <c r="I2525" s="86" t="s">
        <v>6205</v>
      </c>
    </row>
    <row r="2526" spans="1:9" x14ac:dyDescent="0.3">
      <c r="A2526" s="87" t="s">
        <v>4035</v>
      </c>
      <c r="B2526" s="87" t="s">
        <v>1163</v>
      </c>
      <c r="C2526" s="87" t="s">
        <v>2103</v>
      </c>
      <c r="D2526" s="86" t="s">
        <v>153</v>
      </c>
      <c r="E2526" s="86" t="s">
        <v>153</v>
      </c>
      <c r="F2526" s="86" t="s">
        <v>27</v>
      </c>
      <c r="G2526" s="86" t="s">
        <v>20</v>
      </c>
      <c r="H2526" s="239">
        <f t="shared" si="37"/>
        <v>100</v>
      </c>
      <c r="I2526" s="86" t="s">
        <v>6205</v>
      </c>
    </row>
    <row r="2527" spans="1:9" x14ac:dyDescent="0.3">
      <c r="A2527" s="87" t="s">
        <v>4036</v>
      </c>
      <c r="B2527" s="87" t="s">
        <v>1163</v>
      </c>
      <c r="C2527" s="87" t="s">
        <v>2105</v>
      </c>
      <c r="D2527" s="86" t="s">
        <v>153</v>
      </c>
      <c r="E2527" s="86" t="s">
        <v>153</v>
      </c>
      <c r="F2527" s="86" t="s">
        <v>27</v>
      </c>
      <c r="G2527" s="86" t="s">
        <v>20</v>
      </c>
      <c r="H2527" s="239">
        <f t="shared" si="37"/>
        <v>100</v>
      </c>
      <c r="I2527" s="86" t="s">
        <v>6205</v>
      </c>
    </row>
    <row r="2528" spans="1:9" x14ac:dyDescent="0.3">
      <c r="A2528" s="87" t="s">
        <v>4037</v>
      </c>
      <c r="B2528" s="87" t="s">
        <v>1163</v>
      </c>
      <c r="C2528" s="87" t="s">
        <v>2126</v>
      </c>
      <c r="D2528" s="86" t="s">
        <v>153</v>
      </c>
      <c r="E2528" s="86" t="s">
        <v>153</v>
      </c>
      <c r="F2528" s="86" t="s">
        <v>27</v>
      </c>
      <c r="G2528" s="86" t="s">
        <v>20</v>
      </c>
      <c r="H2528" s="239">
        <f t="shared" si="37"/>
        <v>100</v>
      </c>
      <c r="I2528" s="86" t="s">
        <v>6205</v>
      </c>
    </row>
    <row r="2529" spans="1:9" x14ac:dyDescent="0.3">
      <c r="A2529" s="87" t="s">
        <v>4038</v>
      </c>
      <c r="B2529" s="87" t="s">
        <v>1163</v>
      </c>
      <c r="C2529" s="87" t="s">
        <v>2708</v>
      </c>
      <c r="D2529" s="86" t="s">
        <v>153</v>
      </c>
      <c r="E2529" s="86" t="s">
        <v>153</v>
      </c>
      <c r="F2529" s="86" t="s">
        <v>27</v>
      </c>
      <c r="G2529" s="86" t="s">
        <v>18</v>
      </c>
      <c r="H2529" s="239">
        <f t="shared" si="37"/>
        <v>100</v>
      </c>
      <c r="I2529" s="86" t="s">
        <v>6205</v>
      </c>
    </row>
    <row r="2530" spans="1:9" x14ac:dyDescent="0.3">
      <c r="A2530" s="87" t="s">
        <v>4039</v>
      </c>
      <c r="B2530" s="87" t="s">
        <v>1163</v>
      </c>
      <c r="C2530" s="87" t="s">
        <v>4040</v>
      </c>
      <c r="D2530" s="86" t="s">
        <v>153</v>
      </c>
      <c r="E2530" s="86" t="s">
        <v>153</v>
      </c>
      <c r="F2530" s="86" t="s">
        <v>27</v>
      </c>
      <c r="G2530" s="86" t="s">
        <v>20</v>
      </c>
      <c r="H2530" s="239">
        <f t="shared" si="37"/>
        <v>100</v>
      </c>
      <c r="I2530" s="86" t="s">
        <v>6205</v>
      </c>
    </row>
    <row r="2531" spans="1:9" x14ac:dyDescent="0.3">
      <c r="A2531" s="87" t="s">
        <v>4041</v>
      </c>
      <c r="B2531" s="87" t="s">
        <v>1163</v>
      </c>
      <c r="C2531" s="87" t="s">
        <v>4042</v>
      </c>
      <c r="D2531" s="86" t="s">
        <v>153</v>
      </c>
      <c r="E2531" s="86" t="s">
        <v>153</v>
      </c>
      <c r="F2531" s="86" t="s">
        <v>27</v>
      </c>
      <c r="G2531" s="86" t="s">
        <v>20</v>
      </c>
      <c r="H2531" s="239">
        <f t="shared" si="37"/>
        <v>100</v>
      </c>
      <c r="I2531" s="86" t="s">
        <v>6205</v>
      </c>
    </row>
    <row r="2532" spans="1:9" x14ac:dyDescent="0.3">
      <c r="A2532" s="87" t="s">
        <v>4043</v>
      </c>
      <c r="B2532" s="87" t="s">
        <v>1163</v>
      </c>
      <c r="C2532" s="87" t="s">
        <v>4044</v>
      </c>
      <c r="D2532" s="86" t="s">
        <v>153</v>
      </c>
      <c r="E2532" s="86" t="s">
        <v>153</v>
      </c>
      <c r="F2532" s="86" t="s">
        <v>27</v>
      </c>
      <c r="G2532" s="86" t="s">
        <v>18</v>
      </c>
      <c r="H2532" s="239">
        <f t="shared" si="37"/>
        <v>100</v>
      </c>
      <c r="I2532" s="86" t="s">
        <v>6205</v>
      </c>
    </row>
    <row r="2533" spans="1:9" x14ac:dyDescent="0.3">
      <c r="A2533" s="87" t="s">
        <v>4045</v>
      </c>
      <c r="B2533" s="87" t="s">
        <v>1163</v>
      </c>
      <c r="C2533" s="87" t="s">
        <v>2732</v>
      </c>
      <c r="D2533" s="86" t="s">
        <v>153</v>
      </c>
      <c r="E2533" s="86" t="s">
        <v>153</v>
      </c>
      <c r="F2533" s="86" t="s">
        <v>27</v>
      </c>
      <c r="G2533" s="86" t="s">
        <v>20</v>
      </c>
      <c r="H2533" s="239">
        <f t="shared" si="37"/>
        <v>100</v>
      </c>
      <c r="I2533" s="86" t="s">
        <v>6205</v>
      </c>
    </row>
    <row r="2534" spans="1:9" x14ac:dyDescent="0.3">
      <c r="A2534" s="87" t="s">
        <v>4046</v>
      </c>
      <c r="B2534" s="87" t="s">
        <v>1163</v>
      </c>
      <c r="C2534" s="87" t="s">
        <v>4047</v>
      </c>
      <c r="D2534" s="86" t="s">
        <v>153</v>
      </c>
      <c r="E2534" s="86" t="s">
        <v>153</v>
      </c>
      <c r="F2534" s="86" t="s">
        <v>27</v>
      </c>
      <c r="G2534" s="86" t="s">
        <v>18</v>
      </c>
      <c r="H2534" s="239">
        <f t="shared" si="37"/>
        <v>100</v>
      </c>
      <c r="I2534" s="86" t="s">
        <v>6205</v>
      </c>
    </row>
    <row r="2535" spans="1:9" x14ac:dyDescent="0.3">
      <c r="A2535" s="87" t="s">
        <v>4048</v>
      </c>
      <c r="B2535" s="87" t="s">
        <v>1163</v>
      </c>
      <c r="C2535" s="87" t="s">
        <v>4049</v>
      </c>
      <c r="D2535" s="86" t="s">
        <v>153</v>
      </c>
      <c r="E2535" s="86" t="s">
        <v>153</v>
      </c>
      <c r="F2535" s="86" t="s">
        <v>27</v>
      </c>
      <c r="G2535" s="86" t="s">
        <v>22</v>
      </c>
      <c r="H2535" s="239">
        <f t="shared" si="37"/>
        <v>100</v>
      </c>
      <c r="I2535" s="86" t="s">
        <v>6205</v>
      </c>
    </row>
    <row r="2536" spans="1:9" x14ac:dyDescent="0.3">
      <c r="A2536" s="87" t="s">
        <v>4050</v>
      </c>
      <c r="B2536" s="87" t="s">
        <v>1163</v>
      </c>
      <c r="C2536" s="87" t="s">
        <v>4051</v>
      </c>
      <c r="D2536" s="86" t="s">
        <v>153</v>
      </c>
      <c r="E2536" s="86" t="s">
        <v>153</v>
      </c>
      <c r="F2536" s="86" t="s">
        <v>27</v>
      </c>
      <c r="G2536" s="86" t="s">
        <v>20</v>
      </c>
      <c r="H2536" s="239">
        <f t="shared" si="37"/>
        <v>100</v>
      </c>
      <c r="I2536" s="86" t="s">
        <v>6205</v>
      </c>
    </row>
    <row r="2537" spans="1:9" x14ac:dyDescent="0.3">
      <c r="A2537" s="87" t="s">
        <v>4052</v>
      </c>
      <c r="B2537" s="87" t="s">
        <v>1163</v>
      </c>
      <c r="C2537" s="87" t="s">
        <v>2734</v>
      </c>
      <c r="D2537" s="86" t="s">
        <v>153</v>
      </c>
      <c r="E2537" s="86" t="s">
        <v>153</v>
      </c>
      <c r="F2537" s="86" t="s">
        <v>27</v>
      </c>
      <c r="G2537" s="86" t="s">
        <v>20</v>
      </c>
      <c r="H2537" s="239">
        <f t="shared" si="37"/>
        <v>100</v>
      </c>
      <c r="I2537" s="86" t="s">
        <v>6205</v>
      </c>
    </row>
    <row r="2538" spans="1:9" x14ac:dyDescent="0.3">
      <c r="A2538" s="87" t="s">
        <v>4053</v>
      </c>
      <c r="B2538" s="87" t="s">
        <v>1163</v>
      </c>
      <c r="C2538" s="87" t="s">
        <v>4054</v>
      </c>
      <c r="D2538" s="86" t="s">
        <v>153</v>
      </c>
      <c r="E2538" s="86" t="s">
        <v>153</v>
      </c>
      <c r="F2538" s="86" t="s">
        <v>27</v>
      </c>
      <c r="G2538" s="86" t="s">
        <v>22</v>
      </c>
      <c r="H2538" s="239">
        <f t="shared" si="37"/>
        <v>100</v>
      </c>
      <c r="I2538" s="86" t="s">
        <v>6205</v>
      </c>
    </row>
    <row r="2539" spans="1:9" x14ac:dyDescent="0.3">
      <c r="A2539" s="87" t="s">
        <v>4055</v>
      </c>
      <c r="B2539" s="87" t="s">
        <v>1163</v>
      </c>
      <c r="C2539" s="87" t="s">
        <v>4056</v>
      </c>
      <c r="D2539" s="86" t="s">
        <v>153</v>
      </c>
      <c r="E2539" s="86" t="s">
        <v>153</v>
      </c>
      <c r="F2539" s="86" t="s">
        <v>27</v>
      </c>
      <c r="G2539" s="86" t="s">
        <v>22</v>
      </c>
      <c r="H2539" s="239">
        <f t="shared" si="37"/>
        <v>100</v>
      </c>
      <c r="I2539" s="86" t="s">
        <v>6205</v>
      </c>
    </row>
    <row r="2540" spans="1:9" x14ac:dyDescent="0.3">
      <c r="A2540" s="87" t="s">
        <v>4057</v>
      </c>
      <c r="B2540" s="87" t="s">
        <v>1163</v>
      </c>
      <c r="C2540" s="87" t="s">
        <v>4058</v>
      </c>
      <c r="D2540" s="86" t="s">
        <v>153</v>
      </c>
      <c r="E2540" s="86" t="s">
        <v>153</v>
      </c>
      <c r="F2540" s="86" t="s">
        <v>27</v>
      </c>
      <c r="G2540" s="86" t="s">
        <v>20</v>
      </c>
      <c r="H2540" s="239">
        <f t="shared" si="37"/>
        <v>100</v>
      </c>
      <c r="I2540" s="86" t="s">
        <v>6205</v>
      </c>
    </row>
    <row r="2541" spans="1:9" x14ac:dyDescent="0.3">
      <c r="A2541" s="87" t="s">
        <v>4059</v>
      </c>
      <c r="B2541" s="87" t="s">
        <v>1163</v>
      </c>
      <c r="C2541" s="87" t="s">
        <v>4060</v>
      </c>
      <c r="D2541" s="86" t="s">
        <v>153</v>
      </c>
      <c r="E2541" s="86" t="s">
        <v>153</v>
      </c>
      <c r="F2541" s="86" t="s">
        <v>27</v>
      </c>
      <c r="G2541" s="86" t="s">
        <v>22</v>
      </c>
      <c r="H2541" s="239">
        <f t="shared" si="37"/>
        <v>100</v>
      </c>
      <c r="I2541" s="86" t="s">
        <v>6205</v>
      </c>
    </row>
    <row r="2542" spans="1:9" x14ac:dyDescent="0.3">
      <c r="A2542" s="87" t="s">
        <v>4061</v>
      </c>
      <c r="B2542" s="87" t="s">
        <v>1163</v>
      </c>
      <c r="C2542" s="87" t="s">
        <v>4062</v>
      </c>
      <c r="D2542" s="86" t="s">
        <v>153</v>
      </c>
      <c r="E2542" s="86" t="s">
        <v>153</v>
      </c>
      <c r="F2542" s="86" t="s">
        <v>27</v>
      </c>
      <c r="G2542" s="86" t="s">
        <v>22</v>
      </c>
      <c r="H2542" s="239">
        <f t="shared" si="37"/>
        <v>100</v>
      </c>
      <c r="I2542" s="86" t="s">
        <v>6205</v>
      </c>
    </row>
    <row r="2543" spans="1:9" x14ac:dyDescent="0.3">
      <c r="A2543" s="87" t="s">
        <v>4063</v>
      </c>
      <c r="B2543" s="87" t="s">
        <v>1163</v>
      </c>
      <c r="C2543" s="87" t="s">
        <v>4064</v>
      </c>
      <c r="D2543" s="86" t="s">
        <v>153</v>
      </c>
      <c r="E2543" s="86" t="s">
        <v>153</v>
      </c>
      <c r="F2543" s="86" t="s">
        <v>27</v>
      </c>
      <c r="G2543" s="86"/>
      <c r="H2543" s="239">
        <f t="shared" si="37"/>
        <v>100</v>
      </c>
      <c r="I2543" s="86" t="s">
        <v>6205</v>
      </c>
    </row>
    <row r="2544" spans="1:9" x14ac:dyDescent="0.3">
      <c r="A2544" s="87" t="s">
        <v>4065</v>
      </c>
      <c r="B2544" s="87" t="s">
        <v>1163</v>
      </c>
      <c r="C2544" s="87" t="s">
        <v>4066</v>
      </c>
      <c r="D2544" s="86" t="s">
        <v>153</v>
      </c>
      <c r="E2544" s="86" t="s">
        <v>153</v>
      </c>
      <c r="F2544" s="86" t="s">
        <v>27</v>
      </c>
      <c r="G2544" s="86" t="s">
        <v>85</v>
      </c>
      <c r="H2544" s="239">
        <f t="shared" si="37"/>
        <v>100</v>
      </c>
      <c r="I2544" s="86" t="s">
        <v>6205</v>
      </c>
    </row>
    <row r="2545" spans="1:9" x14ac:dyDescent="0.3">
      <c r="A2545" s="87" t="s">
        <v>4067</v>
      </c>
      <c r="B2545" s="87" t="s">
        <v>1163</v>
      </c>
      <c r="C2545" s="87" t="s">
        <v>2738</v>
      </c>
      <c r="D2545" s="86" t="s">
        <v>153</v>
      </c>
      <c r="E2545" s="86" t="s">
        <v>153</v>
      </c>
      <c r="F2545" s="86" t="s">
        <v>27</v>
      </c>
      <c r="G2545" s="86" t="s">
        <v>85</v>
      </c>
      <c r="H2545" s="239">
        <f t="shared" si="37"/>
        <v>100</v>
      </c>
      <c r="I2545" s="86" t="s">
        <v>6205</v>
      </c>
    </row>
    <row r="2546" spans="1:9" x14ac:dyDescent="0.3">
      <c r="A2546" s="87" t="s">
        <v>4068</v>
      </c>
      <c r="B2546" s="87" t="s">
        <v>1163</v>
      </c>
      <c r="C2546" s="87" t="s">
        <v>2740</v>
      </c>
      <c r="D2546" s="86" t="s">
        <v>153</v>
      </c>
      <c r="E2546" s="86" t="s">
        <v>153</v>
      </c>
      <c r="F2546" s="86" t="s">
        <v>27</v>
      </c>
      <c r="G2546" s="86" t="s">
        <v>85</v>
      </c>
      <c r="H2546" s="239">
        <f t="shared" si="37"/>
        <v>100</v>
      </c>
      <c r="I2546" s="86" t="s">
        <v>6205</v>
      </c>
    </row>
    <row r="2547" spans="1:9" x14ac:dyDescent="0.3">
      <c r="A2547" s="87" t="s">
        <v>4069</v>
      </c>
      <c r="B2547" s="87" t="s">
        <v>1163</v>
      </c>
      <c r="C2547" s="87" t="s">
        <v>2742</v>
      </c>
      <c r="D2547" s="86" t="s">
        <v>153</v>
      </c>
      <c r="E2547" s="86" t="s">
        <v>153</v>
      </c>
      <c r="F2547" s="86" t="s">
        <v>27</v>
      </c>
      <c r="G2547" s="86" t="s">
        <v>85</v>
      </c>
      <c r="H2547" s="239">
        <f t="shared" si="37"/>
        <v>100</v>
      </c>
      <c r="I2547" s="86" t="s">
        <v>6205</v>
      </c>
    </row>
    <row r="2548" spans="1:9" x14ac:dyDescent="0.3">
      <c r="A2548" s="87" t="s">
        <v>4070</v>
      </c>
      <c r="B2548" s="87" t="s">
        <v>1163</v>
      </c>
      <c r="C2548" s="87" t="s">
        <v>2746</v>
      </c>
      <c r="D2548" s="86" t="s">
        <v>153</v>
      </c>
      <c r="E2548" s="86" t="s">
        <v>153</v>
      </c>
      <c r="F2548" s="86" t="s">
        <v>27</v>
      </c>
      <c r="G2548" s="86" t="s">
        <v>20</v>
      </c>
      <c r="H2548" s="239">
        <f t="shared" si="37"/>
        <v>100</v>
      </c>
      <c r="I2548" s="86" t="s">
        <v>6205</v>
      </c>
    </row>
    <row r="2549" spans="1:9" x14ac:dyDescent="0.3">
      <c r="A2549" s="87" t="s">
        <v>4071</v>
      </c>
      <c r="B2549" s="87" t="s">
        <v>1163</v>
      </c>
      <c r="C2549" s="87" t="s">
        <v>4072</v>
      </c>
      <c r="D2549" s="86" t="s">
        <v>153</v>
      </c>
      <c r="E2549" s="86" t="s">
        <v>153</v>
      </c>
      <c r="F2549" s="86" t="s">
        <v>27</v>
      </c>
      <c r="G2549" s="86" t="s">
        <v>85</v>
      </c>
      <c r="H2549" s="239">
        <f t="shared" si="37"/>
        <v>100</v>
      </c>
      <c r="I2549" s="86" t="s">
        <v>6205</v>
      </c>
    </row>
    <row r="2550" spans="1:9" x14ac:dyDescent="0.3">
      <c r="A2550" s="87" t="s">
        <v>4073</v>
      </c>
      <c r="B2550" s="87" t="s">
        <v>1163</v>
      </c>
      <c r="C2550" s="87" t="s">
        <v>4074</v>
      </c>
      <c r="D2550" s="86" t="s">
        <v>153</v>
      </c>
      <c r="E2550" s="86" t="s">
        <v>153</v>
      </c>
      <c r="F2550" s="86" t="s">
        <v>27</v>
      </c>
      <c r="G2550" s="86" t="s">
        <v>20</v>
      </c>
      <c r="H2550" s="239">
        <f t="shared" si="37"/>
        <v>100</v>
      </c>
      <c r="I2550" s="86" t="s">
        <v>6205</v>
      </c>
    </row>
    <row r="2551" spans="1:9" x14ac:dyDescent="0.3">
      <c r="A2551" s="87" t="s">
        <v>4075</v>
      </c>
      <c r="B2551" s="87" t="s">
        <v>1163</v>
      </c>
      <c r="C2551" s="87" t="s">
        <v>2748</v>
      </c>
      <c r="D2551" s="86" t="s">
        <v>153</v>
      </c>
      <c r="E2551" s="86" t="s">
        <v>153</v>
      </c>
      <c r="F2551" s="86" t="s">
        <v>27</v>
      </c>
      <c r="G2551" s="86" t="s">
        <v>20</v>
      </c>
      <c r="H2551" s="239">
        <f t="shared" si="37"/>
        <v>100</v>
      </c>
      <c r="I2551" s="86" t="s">
        <v>6205</v>
      </c>
    </row>
    <row r="2552" spans="1:9" x14ac:dyDescent="0.3">
      <c r="A2552" s="87" t="s">
        <v>4076</v>
      </c>
      <c r="B2552" s="87" t="s">
        <v>1163</v>
      </c>
      <c r="C2552" s="87" t="s">
        <v>4077</v>
      </c>
      <c r="D2552" s="86" t="s">
        <v>153</v>
      </c>
      <c r="E2552" s="86" t="s">
        <v>153</v>
      </c>
      <c r="F2552" s="86" t="s">
        <v>27</v>
      </c>
      <c r="G2552" s="86" t="s">
        <v>22</v>
      </c>
      <c r="H2552" s="239">
        <f t="shared" si="37"/>
        <v>100</v>
      </c>
      <c r="I2552" s="86" t="s">
        <v>6205</v>
      </c>
    </row>
    <row r="2553" spans="1:9" x14ac:dyDescent="0.3">
      <c r="A2553" s="87" t="s">
        <v>4078</v>
      </c>
      <c r="B2553" s="87" t="s">
        <v>1163</v>
      </c>
      <c r="C2553" s="87" t="s">
        <v>4079</v>
      </c>
      <c r="D2553" s="86" t="s">
        <v>153</v>
      </c>
      <c r="E2553" s="86" t="s">
        <v>153</v>
      </c>
      <c r="F2553" s="86" t="s">
        <v>27</v>
      </c>
      <c r="G2553" s="86" t="s">
        <v>20</v>
      </c>
      <c r="H2553" s="239">
        <f t="shared" si="37"/>
        <v>100</v>
      </c>
      <c r="I2553" s="86" t="s">
        <v>6205</v>
      </c>
    </row>
    <row r="2554" spans="1:9" x14ac:dyDescent="0.3">
      <c r="A2554" s="87" t="s">
        <v>4080</v>
      </c>
      <c r="B2554" s="87" t="s">
        <v>1163</v>
      </c>
      <c r="C2554" s="87" t="s">
        <v>4081</v>
      </c>
      <c r="D2554" s="86" t="s">
        <v>153</v>
      </c>
      <c r="E2554" s="86" t="s">
        <v>153</v>
      </c>
      <c r="F2554" s="86" t="s">
        <v>27</v>
      </c>
      <c r="G2554" s="86" t="s">
        <v>22</v>
      </c>
      <c r="H2554" s="239">
        <f t="shared" si="37"/>
        <v>100</v>
      </c>
      <c r="I2554" s="86" t="s">
        <v>6205</v>
      </c>
    </row>
    <row r="2555" spans="1:9" x14ac:dyDescent="0.3">
      <c r="A2555" s="87" t="s">
        <v>4082</v>
      </c>
      <c r="B2555" s="87" t="s">
        <v>1163</v>
      </c>
      <c r="C2555" s="87" t="s">
        <v>4083</v>
      </c>
      <c r="D2555" s="86" t="s">
        <v>153</v>
      </c>
      <c r="E2555" s="86" t="s">
        <v>153</v>
      </c>
      <c r="F2555" s="86" t="s">
        <v>27</v>
      </c>
      <c r="G2555" s="86" t="s">
        <v>18</v>
      </c>
      <c r="H2555" s="239">
        <f t="shared" si="37"/>
        <v>100</v>
      </c>
      <c r="I2555" s="86" t="s">
        <v>6205</v>
      </c>
    </row>
    <row r="2556" spans="1:9" x14ac:dyDescent="0.3">
      <c r="A2556" s="87" t="s">
        <v>4084</v>
      </c>
      <c r="B2556" s="87" t="s">
        <v>1163</v>
      </c>
      <c r="C2556" s="87" t="s">
        <v>4085</v>
      </c>
      <c r="D2556" s="86" t="s">
        <v>153</v>
      </c>
      <c r="E2556" s="86" t="s">
        <v>153</v>
      </c>
      <c r="F2556" s="86" t="s">
        <v>27</v>
      </c>
      <c r="G2556" s="86" t="s">
        <v>18</v>
      </c>
      <c r="H2556" s="239">
        <f t="shared" si="37"/>
        <v>100</v>
      </c>
      <c r="I2556" s="86" t="s">
        <v>6205</v>
      </c>
    </row>
    <row r="2557" spans="1:9" x14ac:dyDescent="0.3">
      <c r="A2557" s="87" t="s">
        <v>4086</v>
      </c>
      <c r="B2557" s="87" t="s">
        <v>1163</v>
      </c>
      <c r="C2557" s="87" t="s">
        <v>4087</v>
      </c>
      <c r="D2557" s="86" t="s">
        <v>153</v>
      </c>
      <c r="E2557" s="86" t="s">
        <v>153</v>
      </c>
      <c r="F2557" s="86" t="s">
        <v>27</v>
      </c>
      <c r="G2557" s="86" t="s">
        <v>20</v>
      </c>
      <c r="H2557" s="239">
        <f t="shared" si="37"/>
        <v>100</v>
      </c>
      <c r="I2557" s="86" t="s">
        <v>6205</v>
      </c>
    </row>
    <row r="2558" spans="1:9" x14ac:dyDescent="0.3">
      <c r="A2558" s="87" t="s">
        <v>4088</v>
      </c>
      <c r="B2558" s="87" t="s">
        <v>1163</v>
      </c>
      <c r="C2558" s="87" t="s">
        <v>4089</v>
      </c>
      <c r="D2558" s="86" t="s">
        <v>153</v>
      </c>
      <c r="E2558" s="86" t="s">
        <v>153</v>
      </c>
      <c r="F2558" s="86" t="s">
        <v>27</v>
      </c>
      <c r="G2558" s="86" t="s">
        <v>22</v>
      </c>
      <c r="H2558" s="239">
        <f t="shared" si="37"/>
        <v>100</v>
      </c>
      <c r="I2558" s="86" t="s">
        <v>6205</v>
      </c>
    </row>
    <row r="2559" spans="1:9" x14ac:dyDescent="0.3">
      <c r="A2559" s="87" t="s">
        <v>4090</v>
      </c>
      <c r="B2559" s="87" t="s">
        <v>1163</v>
      </c>
      <c r="C2559" s="87" t="s">
        <v>4091</v>
      </c>
      <c r="D2559" s="86" t="s">
        <v>153</v>
      </c>
      <c r="E2559" s="86" t="s">
        <v>153</v>
      </c>
      <c r="F2559" s="86" t="s">
        <v>27</v>
      </c>
      <c r="G2559" s="86" t="s">
        <v>85</v>
      </c>
      <c r="H2559" s="239">
        <f t="shared" si="37"/>
        <v>100</v>
      </c>
      <c r="I2559" s="86" t="s">
        <v>6205</v>
      </c>
    </row>
    <row r="2560" spans="1:9" x14ac:dyDescent="0.3">
      <c r="A2560" s="87" t="s">
        <v>4092</v>
      </c>
      <c r="B2560" s="87" t="s">
        <v>1163</v>
      </c>
      <c r="C2560" s="87" t="s">
        <v>4093</v>
      </c>
      <c r="D2560" s="86" t="s">
        <v>153</v>
      </c>
      <c r="E2560" s="86" t="s">
        <v>153</v>
      </c>
      <c r="F2560" s="86" t="s">
        <v>27</v>
      </c>
      <c r="G2560" s="86" t="s">
        <v>85</v>
      </c>
      <c r="H2560" s="239">
        <f t="shared" ref="H2560:H2623" si="38">IF($A2560="","",IF($F2560=INDEX(Cat_ZAP,1),INDEX(Pts_ZAP,1),IF($G2560="","",_xlfn.XLOOKUP($G2560,Cat_Marg,Pts_Marg,""))))</f>
        <v>100</v>
      </c>
      <c r="I2560" s="86" t="s">
        <v>6205</v>
      </c>
    </row>
    <row r="2561" spans="1:9" x14ac:dyDescent="0.3">
      <c r="A2561" s="87" t="s">
        <v>4094</v>
      </c>
      <c r="B2561" s="87" t="s">
        <v>1163</v>
      </c>
      <c r="C2561" s="87" t="s">
        <v>4095</v>
      </c>
      <c r="D2561" s="86" t="s">
        <v>153</v>
      </c>
      <c r="E2561" s="86" t="s">
        <v>153</v>
      </c>
      <c r="F2561" s="86" t="s">
        <v>27</v>
      </c>
      <c r="G2561" s="86" t="s">
        <v>20</v>
      </c>
      <c r="H2561" s="239">
        <f t="shared" si="38"/>
        <v>100</v>
      </c>
      <c r="I2561" s="86" t="s">
        <v>6205</v>
      </c>
    </row>
    <row r="2562" spans="1:9" x14ac:dyDescent="0.3">
      <c r="A2562" s="87" t="s">
        <v>4096</v>
      </c>
      <c r="B2562" s="87" t="s">
        <v>1163</v>
      </c>
      <c r="C2562" s="87" t="s">
        <v>3427</v>
      </c>
      <c r="D2562" s="86" t="s">
        <v>153</v>
      </c>
      <c r="E2562" s="86" t="s">
        <v>153</v>
      </c>
      <c r="F2562" s="86" t="s">
        <v>27</v>
      </c>
      <c r="G2562" s="86" t="s">
        <v>22</v>
      </c>
      <c r="H2562" s="239">
        <f t="shared" si="38"/>
        <v>100</v>
      </c>
      <c r="I2562" s="86" t="s">
        <v>6205</v>
      </c>
    </row>
    <row r="2563" spans="1:9" x14ac:dyDescent="0.3">
      <c r="A2563" s="87" t="s">
        <v>4097</v>
      </c>
      <c r="B2563" s="87" t="s">
        <v>1163</v>
      </c>
      <c r="C2563" s="87" t="s">
        <v>4098</v>
      </c>
      <c r="D2563" s="86" t="s">
        <v>153</v>
      </c>
      <c r="E2563" s="86" t="s">
        <v>153</v>
      </c>
      <c r="F2563" s="86" t="s">
        <v>27</v>
      </c>
      <c r="G2563" s="86" t="s">
        <v>20</v>
      </c>
      <c r="H2563" s="239">
        <f t="shared" si="38"/>
        <v>100</v>
      </c>
      <c r="I2563" s="86" t="s">
        <v>6205</v>
      </c>
    </row>
    <row r="2564" spans="1:9" x14ac:dyDescent="0.3">
      <c r="A2564" s="87" t="s">
        <v>4099</v>
      </c>
      <c r="B2564" s="87" t="s">
        <v>1163</v>
      </c>
      <c r="C2564" s="87" t="s">
        <v>4100</v>
      </c>
      <c r="D2564" s="86" t="s">
        <v>153</v>
      </c>
      <c r="E2564" s="86" t="s">
        <v>153</v>
      </c>
      <c r="F2564" s="86" t="s">
        <v>27</v>
      </c>
      <c r="G2564" s="86" t="s">
        <v>18</v>
      </c>
      <c r="H2564" s="239">
        <f t="shared" si="38"/>
        <v>100</v>
      </c>
      <c r="I2564" s="86" t="s">
        <v>6205</v>
      </c>
    </row>
    <row r="2565" spans="1:9" x14ac:dyDescent="0.3">
      <c r="A2565" s="87" t="s">
        <v>4101</v>
      </c>
      <c r="B2565" s="87" t="s">
        <v>1163</v>
      </c>
      <c r="C2565" s="87" t="s">
        <v>4102</v>
      </c>
      <c r="D2565" s="86" t="s">
        <v>153</v>
      </c>
      <c r="E2565" s="86" t="s">
        <v>153</v>
      </c>
      <c r="F2565" s="86" t="s">
        <v>27</v>
      </c>
      <c r="G2565" s="86" t="s">
        <v>18</v>
      </c>
      <c r="H2565" s="239">
        <f t="shared" si="38"/>
        <v>100</v>
      </c>
      <c r="I2565" s="86" t="s">
        <v>6205</v>
      </c>
    </row>
    <row r="2566" spans="1:9" x14ac:dyDescent="0.3">
      <c r="A2566" s="87" t="s">
        <v>4103</v>
      </c>
      <c r="B2566" s="87" t="s">
        <v>1163</v>
      </c>
      <c r="C2566" s="87" t="s">
        <v>4104</v>
      </c>
      <c r="D2566" s="86" t="s">
        <v>153</v>
      </c>
      <c r="E2566" s="86" t="s">
        <v>153</v>
      </c>
      <c r="F2566" s="86" t="s">
        <v>27</v>
      </c>
      <c r="G2566" s="86" t="s">
        <v>18</v>
      </c>
      <c r="H2566" s="239">
        <f t="shared" si="38"/>
        <v>100</v>
      </c>
      <c r="I2566" s="86" t="s">
        <v>6205</v>
      </c>
    </row>
    <row r="2567" spans="1:9" x14ac:dyDescent="0.3">
      <c r="A2567" s="87" t="s">
        <v>4105</v>
      </c>
      <c r="B2567" s="87" t="s">
        <v>1163</v>
      </c>
      <c r="C2567" s="87" t="s">
        <v>3410</v>
      </c>
      <c r="D2567" s="86" t="s">
        <v>153</v>
      </c>
      <c r="E2567" s="86" t="s">
        <v>153</v>
      </c>
      <c r="F2567" s="86" t="s">
        <v>27</v>
      </c>
      <c r="G2567" s="86" t="s">
        <v>18</v>
      </c>
      <c r="H2567" s="239">
        <f t="shared" si="38"/>
        <v>100</v>
      </c>
      <c r="I2567" s="86" t="s">
        <v>6205</v>
      </c>
    </row>
    <row r="2568" spans="1:9" x14ac:dyDescent="0.3">
      <c r="A2568" s="87" t="s">
        <v>4106</v>
      </c>
      <c r="B2568" s="87" t="s">
        <v>1163</v>
      </c>
      <c r="C2568" s="87" t="s">
        <v>4107</v>
      </c>
      <c r="D2568" s="86" t="s">
        <v>153</v>
      </c>
      <c r="E2568" s="86" t="s">
        <v>153</v>
      </c>
      <c r="F2568" s="86" t="s">
        <v>27</v>
      </c>
      <c r="G2568" s="86" t="s">
        <v>22</v>
      </c>
      <c r="H2568" s="239">
        <f t="shared" si="38"/>
        <v>100</v>
      </c>
      <c r="I2568" s="86" t="s">
        <v>6205</v>
      </c>
    </row>
    <row r="2569" spans="1:9" x14ac:dyDescent="0.3">
      <c r="A2569" s="87" t="s">
        <v>4108</v>
      </c>
      <c r="B2569" s="87" t="s">
        <v>1163</v>
      </c>
      <c r="C2569" s="87" t="s">
        <v>4109</v>
      </c>
      <c r="D2569" s="86" t="s">
        <v>153</v>
      </c>
      <c r="E2569" s="86" t="s">
        <v>153</v>
      </c>
      <c r="F2569" s="86" t="s">
        <v>27</v>
      </c>
      <c r="G2569" s="86" t="s">
        <v>22</v>
      </c>
      <c r="H2569" s="239">
        <f t="shared" si="38"/>
        <v>100</v>
      </c>
      <c r="I2569" s="86" t="s">
        <v>6205</v>
      </c>
    </row>
    <row r="2570" spans="1:9" x14ac:dyDescent="0.3">
      <c r="A2570" s="87" t="s">
        <v>4110</v>
      </c>
      <c r="B2570" s="87" t="s">
        <v>1163</v>
      </c>
      <c r="C2570" s="87" t="s">
        <v>4111</v>
      </c>
      <c r="D2570" s="86" t="s">
        <v>153</v>
      </c>
      <c r="E2570" s="86" t="s">
        <v>153</v>
      </c>
      <c r="F2570" s="86" t="s">
        <v>27</v>
      </c>
      <c r="G2570" s="86" t="s">
        <v>85</v>
      </c>
      <c r="H2570" s="239">
        <f t="shared" si="38"/>
        <v>100</v>
      </c>
      <c r="I2570" s="86" t="s">
        <v>6205</v>
      </c>
    </row>
    <row r="2571" spans="1:9" x14ac:dyDescent="0.3">
      <c r="A2571" s="87" t="s">
        <v>4112</v>
      </c>
      <c r="B2571" s="87" t="s">
        <v>1163</v>
      </c>
      <c r="C2571" s="87" t="s">
        <v>4113</v>
      </c>
      <c r="D2571" s="86" t="s">
        <v>153</v>
      </c>
      <c r="E2571" s="86" t="s">
        <v>153</v>
      </c>
      <c r="F2571" s="86" t="s">
        <v>27</v>
      </c>
      <c r="G2571" s="86" t="s">
        <v>22</v>
      </c>
      <c r="H2571" s="239">
        <f t="shared" si="38"/>
        <v>100</v>
      </c>
      <c r="I2571" s="86" t="s">
        <v>6205</v>
      </c>
    </row>
    <row r="2572" spans="1:9" x14ac:dyDescent="0.3">
      <c r="A2572" s="87" t="s">
        <v>4114</v>
      </c>
      <c r="B2572" s="87" t="s">
        <v>1163</v>
      </c>
      <c r="C2572" s="87" t="s">
        <v>4115</v>
      </c>
      <c r="D2572" s="86" t="s">
        <v>153</v>
      </c>
      <c r="E2572" s="86" t="s">
        <v>153</v>
      </c>
      <c r="F2572" s="86" t="s">
        <v>27</v>
      </c>
      <c r="G2572" s="86" t="s">
        <v>22</v>
      </c>
      <c r="H2572" s="239">
        <f t="shared" si="38"/>
        <v>100</v>
      </c>
      <c r="I2572" s="86" t="s">
        <v>6205</v>
      </c>
    </row>
    <row r="2573" spans="1:9" x14ac:dyDescent="0.3">
      <c r="A2573" s="87" t="s">
        <v>4116</v>
      </c>
      <c r="B2573" s="87" t="s">
        <v>1163</v>
      </c>
      <c r="C2573" s="87" t="s">
        <v>4117</v>
      </c>
      <c r="D2573" s="86" t="s">
        <v>153</v>
      </c>
      <c r="E2573" s="86" t="s">
        <v>153</v>
      </c>
      <c r="F2573" s="86" t="s">
        <v>27</v>
      </c>
      <c r="G2573" s="86" t="s">
        <v>22</v>
      </c>
      <c r="H2573" s="239">
        <f t="shared" si="38"/>
        <v>100</v>
      </c>
      <c r="I2573" s="86" t="s">
        <v>6205</v>
      </c>
    </row>
    <row r="2574" spans="1:9" x14ac:dyDescent="0.3">
      <c r="A2574" s="87" t="s">
        <v>4118</v>
      </c>
      <c r="B2574" s="87" t="s">
        <v>1163</v>
      </c>
      <c r="C2574" s="87" t="s">
        <v>4119</v>
      </c>
      <c r="D2574" s="86" t="s">
        <v>153</v>
      </c>
      <c r="E2574" s="86" t="s">
        <v>153</v>
      </c>
      <c r="F2574" s="86" t="s">
        <v>27</v>
      </c>
      <c r="G2574" s="86" t="s">
        <v>22</v>
      </c>
      <c r="H2574" s="239">
        <f t="shared" si="38"/>
        <v>100</v>
      </c>
      <c r="I2574" s="86" t="s">
        <v>6205</v>
      </c>
    </row>
    <row r="2575" spans="1:9" x14ac:dyDescent="0.3">
      <c r="A2575" s="87" t="s">
        <v>4120</v>
      </c>
      <c r="B2575" s="87" t="s">
        <v>1163</v>
      </c>
      <c r="C2575" s="87" t="s">
        <v>2750</v>
      </c>
      <c r="D2575" s="86" t="s">
        <v>153</v>
      </c>
      <c r="E2575" s="86" t="s">
        <v>153</v>
      </c>
      <c r="F2575" s="86" t="s">
        <v>27</v>
      </c>
      <c r="G2575" s="86" t="s">
        <v>22</v>
      </c>
      <c r="H2575" s="239">
        <f t="shared" si="38"/>
        <v>100</v>
      </c>
      <c r="I2575" s="86" t="s">
        <v>6205</v>
      </c>
    </row>
    <row r="2576" spans="1:9" x14ac:dyDescent="0.3">
      <c r="A2576" s="87" t="s">
        <v>4121</v>
      </c>
      <c r="B2576" s="87" t="s">
        <v>1163</v>
      </c>
      <c r="C2576" s="87" t="s">
        <v>4122</v>
      </c>
      <c r="D2576" s="86" t="s">
        <v>153</v>
      </c>
      <c r="E2576" s="86" t="s">
        <v>153</v>
      </c>
      <c r="F2576" s="86" t="s">
        <v>27</v>
      </c>
      <c r="G2576" s="86" t="s">
        <v>22</v>
      </c>
      <c r="H2576" s="239">
        <f t="shared" si="38"/>
        <v>100</v>
      </c>
      <c r="I2576" s="86" t="s">
        <v>6205</v>
      </c>
    </row>
    <row r="2577" spans="1:9" x14ac:dyDescent="0.3">
      <c r="A2577" s="87" t="s">
        <v>4123</v>
      </c>
      <c r="B2577" s="87" t="s">
        <v>1163</v>
      </c>
      <c r="C2577" s="87" t="s">
        <v>4124</v>
      </c>
      <c r="D2577" s="86" t="s">
        <v>153</v>
      </c>
      <c r="E2577" s="86" t="s">
        <v>153</v>
      </c>
      <c r="F2577" s="86" t="s">
        <v>27</v>
      </c>
      <c r="G2577" s="86" t="s">
        <v>18</v>
      </c>
      <c r="H2577" s="239">
        <f t="shared" si="38"/>
        <v>100</v>
      </c>
      <c r="I2577" s="86" t="s">
        <v>6205</v>
      </c>
    </row>
    <row r="2578" spans="1:9" x14ac:dyDescent="0.3">
      <c r="A2578" s="87" t="s">
        <v>4125</v>
      </c>
      <c r="B2578" s="87" t="s">
        <v>1163</v>
      </c>
      <c r="C2578" s="87" t="s">
        <v>4126</v>
      </c>
      <c r="D2578" s="86" t="s">
        <v>153</v>
      </c>
      <c r="E2578" s="86" t="s">
        <v>153</v>
      </c>
      <c r="F2578" s="86" t="s">
        <v>27</v>
      </c>
      <c r="G2578" s="86" t="s">
        <v>22</v>
      </c>
      <c r="H2578" s="239">
        <f t="shared" si="38"/>
        <v>100</v>
      </c>
      <c r="I2578" s="86" t="s">
        <v>6205</v>
      </c>
    </row>
    <row r="2579" spans="1:9" x14ac:dyDescent="0.3">
      <c r="A2579" s="87" t="s">
        <v>4127</v>
      </c>
      <c r="B2579" s="87" t="s">
        <v>1163</v>
      </c>
      <c r="C2579" s="87" t="s">
        <v>4128</v>
      </c>
      <c r="D2579" s="86" t="s">
        <v>153</v>
      </c>
      <c r="E2579" s="86" t="s">
        <v>153</v>
      </c>
      <c r="F2579" s="86" t="s">
        <v>27</v>
      </c>
      <c r="G2579" s="86" t="s">
        <v>22</v>
      </c>
      <c r="H2579" s="239">
        <f t="shared" si="38"/>
        <v>100</v>
      </c>
      <c r="I2579" s="86" t="s">
        <v>6205</v>
      </c>
    </row>
    <row r="2580" spans="1:9" x14ac:dyDescent="0.3">
      <c r="A2580" s="87" t="s">
        <v>4129</v>
      </c>
      <c r="B2580" s="87" t="s">
        <v>1163</v>
      </c>
      <c r="C2580" s="87" t="s">
        <v>2752</v>
      </c>
      <c r="D2580" s="86" t="s">
        <v>153</v>
      </c>
      <c r="E2580" s="86" t="s">
        <v>153</v>
      </c>
      <c r="F2580" s="86" t="s">
        <v>27</v>
      </c>
      <c r="G2580" s="86" t="s">
        <v>20</v>
      </c>
      <c r="H2580" s="239">
        <f t="shared" si="38"/>
        <v>100</v>
      </c>
      <c r="I2580" s="86" t="s">
        <v>6205</v>
      </c>
    </row>
    <row r="2581" spans="1:9" x14ac:dyDescent="0.3">
      <c r="A2581" s="87" t="s">
        <v>4130</v>
      </c>
      <c r="B2581" s="87" t="s">
        <v>1163</v>
      </c>
      <c r="C2581" s="87" t="s">
        <v>4131</v>
      </c>
      <c r="D2581" s="86" t="s">
        <v>153</v>
      </c>
      <c r="E2581" s="86" t="s">
        <v>153</v>
      </c>
      <c r="F2581" s="86" t="s">
        <v>27</v>
      </c>
      <c r="G2581" s="86" t="s">
        <v>18</v>
      </c>
      <c r="H2581" s="239">
        <f t="shared" si="38"/>
        <v>100</v>
      </c>
      <c r="I2581" s="86" t="s">
        <v>6205</v>
      </c>
    </row>
    <row r="2582" spans="1:9" x14ac:dyDescent="0.3">
      <c r="A2582" s="87" t="s">
        <v>4132</v>
      </c>
      <c r="B2582" s="87" t="s">
        <v>1163</v>
      </c>
      <c r="C2582" s="87" t="s">
        <v>4133</v>
      </c>
      <c r="D2582" s="86" t="s">
        <v>153</v>
      </c>
      <c r="E2582" s="86" t="s">
        <v>153</v>
      </c>
      <c r="F2582" s="86" t="s">
        <v>27</v>
      </c>
      <c r="G2582" s="86" t="s">
        <v>20</v>
      </c>
      <c r="H2582" s="239">
        <f t="shared" si="38"/>
        <v>100</v>
      </c>
      <c r="I2582" s="86" t="s">
        <v>6205</v>
      </c>
    </row>
    <row r="2583" spans="1:9" x14ac:dyDescent="0.3">
      <c r="A2583" s="87" t="s">
        <v>4134</v>
      </c>
      <c r="B2583" s="87" t="s">
        <v>1163</v>
      </c>
      <c r="C2583" s="87" t="s">
        <v>4135</v>
      </c>
      <c r="D2583" s="86" t="s">
        <v>153</v>
      </c>
      <c r="E2583" s="86" t="s">
        <v>153</v>
      </c>
      <c r="F2583" s="86" t="s">
        <v>27</v>
      </c>
      <c r="G2583" s="86" t="s">
        <v>22</v>
      </c>
      <c r="H2583" s="239">
        <f t="shared" si="38"/>
        <v>100</v>
      </c>
      <c r="I2583" s="86" t="s">
        <v>6205</v>
      </c>
    </row>
    <row r="2584" spans="1:9" x14ac:dyDescent="0.3">
      <c r="A2584" s="87" t="s">
        <v>4136</v>
      </c>
      <c r="B2584" s="87" t="s">
        <v>1163</v>
      </c>
      <c r="C2584" s="87" t="s">
        <v>4137</v>
      </c>
      <c r="D2584" s="86" t="s">
        <v>153</v>
      </c>
      <c r="E2584" s="86" t="s">
        <v>153</v>
      </c>
      <c r="F2584" s="86" t="s">
        <v>27</v>
      </c>
      <c r="G2584" s="86" t="s">
        <v>22</v>
      </c>
      <c r="H2584" s="239">
        <f t="shared" si="38"/>
        <v>100</v>
      </c>
      <c r="I2584" s="86" t="s">
        <v>6205</v>
      </c>
    </row>
    <row r="2585" spans="1:9" x14ac:dyDescent="0.3">
      <c r="A2585" s="87" t="s">
        <v>4138</v>
      </c>
      <c r="B2585" s="87" t="s">
        <v>1163</v>
      </c>
      <c r="C2585" s="87" t="s">
        <v>4139</v>
      </c>
      <c r="D2585" s="86" t="s">
        <v>153</v>
      </c>
      <c r="E2585" s="86" t="s">
        <v>153</v>
      </c>
      <c r="F2585" s="86" t="s">
        <v>27</v>
      </c>
      <c r="G2585" s="86" t="s">
        <v>22</v>
      </c>
      <c r="H2585" s="239">
        <f t="shared" si="38"/>
        <v>100</v>
      </c>
      <c r="I2585" s="86" t="s">
        <v>6205</v>
      </c>
    </row>
    <row r="2586" spans="1:9" x14ac:dyDescent="0.3">
      <c r="A2586" s="87" t="s">
        <v>4140</v>
      </c>
      <c r="B2586" s="87" t="s">
        <v>1163</v>
      </c>
      <c r="C2586" s="87" t="s">
        <v>4141</v>
      </c>
      <c r="D2586" s="86" t="s">
        <v>153</v>
      </c>
      <c r="E2586" s="86" t="s">
        <v>153</v>
      </c>
      <c r="F2586" s="86" t="s">
        <v>27</v>
      </c>
      <c r="G2586" s="86" t="s">
        <v>22</v>
      </c>
      <c r="H2586" s="239">
        <f t="shared" si="38"/>
        <v>100</v>
      </c>
      <c r="I2586" s="86" t="s">
        <v>6205</v>
      </c>
    </row>
    <row r="2587" spans="1:9" x14ac:dyDescent="0.3">
      <c r="A2587" s="87" t="s">
        <v>4142</v>
      </c>
      <c r="B2587" s="87" t="s">
        <v>1163</v>
      </c>
      <c r="C2587" s="87" t="s">
        <v>4143</v>
      </c>
      <c r="D2587" s="86" t="s">
        <v>153</v>
      </c>
      <c r="E2587" s="86" t="s">
        <v>153</v>
      </c>
      <c r="F2587" s="86" t="s">
        <v>27</v>
      </c>
      <c r="G2587" s="86" t="s">
        <v>22</v>
      </c>
      <c r="H2587" s="239">
        <f t="shared" si="38"/>
        <v>100</v>
      </c>
      <c r="I2587" s="86" t="s">
        <v>6205</v>
      </c>
    </row>
    <row r="2588" spans="1:9" x14ac:dyDescent="0.3">
      <c r="A2588" s="87" t="s">
        <v>4144</v>
      </c>
      <c r="B2588" s="87" t="s">
        <v>1163</v>
      </c>
      <c r="C2588" s="87" t="s">
        <v>4145</v>
      </c>
      <c r="D2588" s="86" t="s">
        <v>153</v>
      </c>
      <c r="E2588" s="86" t="s">
        <v>153</v>
      </c>
      <c r="F2588" s="86" t="s">
        <v>27</v>
      </c>
      <c r="G2588" s="86" t="s">
        <v>20</v>
      </c>
      <c r="H2588" s="239">
        <f t="shared" si="38"/>
        <v>100</v>
      </c>
      <c r="I2588" s="86" t="s">
        <v>6205</v>
      </c>
    </row>
    <row r="2589" spans="1:9" x14ac:dyDescent="0.3">
      <c r="A2589" s="87" t="s">
        <v>4146</v>
      </c>
      <c r="B2589" s="87" t="s">
        <v>1163</v>
      </c>
      <c r="C2589" s="87" t="s">
        <v>4147</v>
      </c>
      <c r="D2589" s="86" t="s">
        <v>153</v>
      </c>
      <c r="E2589" s="86" t="s">
        <v>153</v>
      </c>
      <c r="F2589" s="86" t="s">
        <v>27</v>
      </c>
      <c r="G2589" s="86" t="s">
        <v>85</v>
      </c>
      <c r="H2589" s="239">
        <f t="shared" si="38"/>
        <v>100</v>
      </c>
      <c r="I2589" s="86" t="s">
        <v>6205</v>
      </c>
    </row>
    <row r="2590" spans="1:9" x14ac:dyDescent="0.3">
      <c r="A2590" s="87" t="s">
        <v>4148</v>
      </c>
      <c r="B2590" s="87" t="s">
        <v>1163</v>
      </c>
      <c r="C2590" s="87" t="s">
        <v>4149</v>
      </c>
      <c r="D2590" s="86" t="s">
        <v>153</v>
      </c>
      <c r="E2590" s="86" t="s">
        <v>153</v>
      </c>
      <c r="F2590" s="86" t="s">
        <v>27</v>
      </c>
      <c r="G2590" s="86" t="s">
        <v>22</v>
      </c>
      <c r="H2590" s="239">
        <f t="shared" si="38"/>
        <v>100</v>
      </c>
      <c r="I2590" s="86" t="s">
        <v>6205</v>
      </c>
    </row>
    <row r="2591" spans="1:9" x14ac:dyDescent="0.3">
      <c r="A2591" s="87" t="s">
        <v>4150</v>
      </c>
      <c r="B2591" s="87" t="s">
        <v>1163</v>
      </c>
      <c r="C2591" s="87" t="s">
        <v>4151</v>
      </c>
      <c r="D2591" s="86" t="s">
        <v>153</v>
      </c>
      <c r="E2591" s="86" t="s">
        <v>153</v>
      </c>
      <c r="F2591" s="86" t="s">
        <v>27</v>
      </c>
      <c r="G2591" s="86" t="s">
        <v>85</v>
      </c>
      <c r="H2591" s="239">
        <f t="shared" si="38"/>
        <v>100</v>
      </c>
      <c r="I2591" s="86" t="s">
        <v>6205</v>
      </c>
    </row>
    <row r="2592" spans="1:9" x14ac:dyDescent="0.3">
      <c r="A2592" s="87" t="s">
        <v>4152</v>
      </c>
      <c r="B2592" s="87" t="s">
        <v>1163</v>
      </c>
      <c r="C2592" s="87" t="s">
        <v>4153</v>
      </c>
      <c r="D2592" s="86" t="s">
        <v>153</v>
      </c>
      <c r="E2592" s="86" t="s">
        <v>153</v>
      </c>
      <c r="F2592" s="86" t="s">
        <v>27</v>
      </c>
      <c r="G2592" s="86" t="s">
        <v>20</v>
      </c>
      <c r="H2592" s="239">
        <f t="shared" si="38"/>
        <v>100</v>
      </c>
      <c r="I2592" s="86" t="s">
        <v>6205</v>
      </c>
    </row>
    <row r="2593" spans="1:9" x14ac:dyDescent="0.3">
      <c r="A2593" s="87" t="s">
        <v>4154</v>
      </c>
      <c r="B2593" s="87" t="s">
        <v>1163</v>
      </c>
      <c r="C2593" s="87" t="s">
        <v>4155</v>
      </c>
      <c r="D2593" s="86" t="s">
        <v>153</v>
      </c>
      <c r="E2593" s="86" t="s">
        <v>153</v>
      </c>
      <c r="F2593" s="86" t="s">
        <v>27</v>
      </c>
      <c r="G2593" s="86" t="s">
        <v>20</v>
      </c>
      <c r="H2593" s="239">
        <f t="shared" si="38"/>
        <v>100</v>
      </c>
      <c r="I2593" s="86" t="s">
        <v>6205</v>
      </c>
    </row>
    <row r="2594" spans="1:9" x14ac:dyDescent="0.3">
      <c r="A2594" s="87" t="s">
        <v>4156</v>
      </c>
      <c r="B2594" s="87" t="s">
        <v>1163</v>
      </c>
      <c r="C2594" s="87" t="s">
        <v>4157</v>
      </c>
      <c r="D2594" s="86" t="s">
        <v>153</v>
      </c>
      <c r="E2594" s="86" t="s">
        <v>153</v>
      </c>
      <c r="F2594" s="86" t="s">
        <v>27</v>
      </c>
      <c r="G2594" s="86" t="s">
        <v>18</v>
      </c>
      <c r="H2594" s="239">
        <f t="shared" si="38"/>
        <v>100</v>
      </c>
      <c r="I2594" s="86" t="s">
        <v>6205</v>
      </c>
    </row>
    <row r="2595" spans="1:9" x14ac:dyDescent="0.3">
      <c r="A2595" s="87" t="s">
        <v>4158</v>
      </c>
      <c r="B2595" s="87" t="s">
        <v>1163</v>
      </c>
      <c r="C2595" s="87" t="s">
        <v>4159</v>
      </c>
      <c r="D2595" s="86" t="s">
        <v>153</v>
      </c>
      <c r="E2595" s="86" t="s">
        <v>153</v>
      </c>
      <c r="F2595" s="86" t="s">
        <v>27</v>
      </c>
      <c r="G2595" s="86" t="s">
        <v>20</v>
      </c>
      <c r="H2595" s="239">
        <f t="shared" si="38"/>
        <v>100</v>
      </c>
      <c r="I2595" s="86" t="s">
        <v>6205</v>
      </c>
    </row>
    <row r="2596" spans="1:9" x14ac:dyDescent="0.3">
      <c r="A2596" s="87" t="s">
        <v>4160</v>
      </c>
      <c r="B2596" s="87" t="s">
        <v>1163</v>
      </c>
      <c r="C2596" s="87" t="s">
        <v>4161</v>
      </c>
      <c r="D2596" s="86" t="s">
        <v>153</v>
      </c>
      <c r="E2596" s="86" t="s">
        <v>153</v>
      </c>
      <c r="F2596" s="86" t="s">
        <v>27</v>
      </c>
      <c r="G2596" s="86" t="s">
        <v>20</v>
      </c>
      <c r="H2596" s="239">
        <f t="shared" si="38"/>
        <v>100</v>
      </c>
      <c r="I2596" s="86" t="s">
        <v>6205</v>
      </c>
    </row>
    <row r="2597" spans="1:9" x14ac:dyDescent="0.3">
      <c r="A2597" s="87" t="s">
        <v>4162</v>
      </c>
      <c r="B2597" s="87" t="s">
        <v>1163</v>
      </c>
      <c r="C2597" s="87" t="s">
        <v>4163</v>
      </c>
      <c r="D2597" s="86" t="s">
        <v>153</v>
      </c>
      <c r="E2597" s="86" t="s">
        <v>153</v>
      </c>
      <c r="F2597" s="86" t="s">
        <v>27</v>
      </c>
      <c r="G2597" s="86" t="s">
        <v>22</v>
      </c>
      <c r="H2597" s="239">
        <f t="shared" si="38"/>
        <v>100</v>
      </c>
      <c r="I2597" s="86" t="s">
        <v>6205</v>
      </c>
    </row>
    <row r="2598" spans="1:9" x14ac:dyDescent="0.3">
      <c r="A2598" s="87" t="s">
        <v>4164</v>
      </c>
      <c r="B2598" s="87" t="s">
        <v>1163</v>
      </c>
      <c r="C2598" s="87" t="s">
        <v>2754</v>
      </c>
      <c r="D2598" s="86" t="s">
        <v>153</v>
      </c>
      <c r="E2598" s="86" t="s">
        <v>153</v>
      </c>
      <c r="F2598" s="86" t="s">
        <v>27</v>
      </c>
      <c r="G2598" s="86" t="s">
        <v>22</v>
      </c>
      <c r="H2598" s="239">
        <f t="shared" si="38"/>
        <v>100</v>
      </c>
      <c r="I2598" s="86" t="s">
        <v>6205</v>
      </c>
    </row>
    <row r="2599" spans="1:9" x14ac:dyDescent="0.3">
      <c r="A2599" s="87" t="s">
        <v>4165</v>
      </c>
      <c r="B2599" s="87" t="s">
        <v>1163</v>
      </c>
      <c r="C2599" s="87" t="s">
        <v>4166</v>
      </c>
      <c r="D2599" s="86" t="s">
        <v>153</v>
      </c>
      <c r="E2599" s="86" t="s">
        <v>153</v>
      </c>
      <c r="F2599" s="86" t="s">
        <v>27</v>
      </c>
      <c r="G2599" s="86" t="s">
        <v>20</v>
      </c>
      <c r="H2599" s="239">
        <f t="shared" si="38"/>
        <v>100</v>
      </c>
      <c r="I2599" s="86" t="s">
        <v>6205</v>
      </c>
    </row>
    <row r="2600" spans="1:9" x14ac:dyDescent="0.3">
      <c r="A2600" s="87" t="s">
        <v>4167</v>
      </c>
      <c r="B2600" s="87" t="s">
        <v>1163</v>
      </c>
      <c r="C2600" s="87" t="s">
        <v>2756</v>
      </c>
      <c r="D2600" s="86" t="s">
        <v>153</v>
      </c>
      <c r="E2600" s="86" t="s">
        <v>153</v>
      </c>
      <c r="F2600" s="86" t="s">
        <v>27</v>
      </c>
      <c r="G2600" s="86" t="s">
        <v>22</v>
      </c>
      <c r="H2600" s="239">
        <f t="shared" si="38"/>
        <v>100</v>
      </c>
      <c r="I2600" s="86" t="s">
        <v>6205</v>
      </c>
    </row>
    <row r="2601" spans="1:9" x14ac:dyDescent="0.3">
      <c r="A2601" s="87" t="s">
        <v>4168</v>
      </c>
      <c r="B2601" s="87" t="s">
        <v>1163</v>
      </c>
      <c r="C2601" s="87" t="s">
        <v>4169</v>
      </c>
      <c r="D2601" s="86" t="s">
        <v>153</v>
      </c>
      <c r="E2601" s="86" t="s">
        <v>153</v>
      </c>
      <c r="F2601" s="86" t="s">
        <v>27</v>
      </c>
      <c r="G2601" s="86" t="s">
        <v>22</v>
      </c>
      <c r="H2601" s="239">
        <f t="shared" si="38"/>
        <v>100</v>
      </c>
      <c r="I2601" s="86" t="s">
        <v>6205</v>
      </c>
    </row>
    <row r="2602" spans="1:9" x14ac:dyDescent="0.3">
      <c r="A2602" s="87" t="s">
        <v>4170</v>
      </c>
      <c r="B2602" s="87" t="s">
        <v>1163</v>
      </c>
      <c r="C2602" s="87" t="s">
        <v>4171</v>
      </c>
      <c r="D2602" s="86" t="s">
        <v>153</v>
      </c>
      <c r="E2602" s="86" t="s">
        <v>153</v>
      </c>
      <c r="F2602" s="86" t="s">
        <v>27</v>
      </c>
      <c r="G2602" s="86" t="s">
        <v>22</v>
      </c>
      <c r="H2602" s="239">
        <f t="shared" si="38"/>
        <v>100</v>
      </c>
      <c r="I2602" s="86" t="s">
        <v>6205</v>
      </c>
    </row>
    <row r="2603" spans="1:9" x14ac:dyDescent="0.3">
      <c r="A2603" s="87" t="s">
        <v>4172</v>
      </c>
      <c r="B2603" s="87" t="s">
        <v>1163</v>
      </c>
      <c r="C2603" s="87" t="s">
        <v>4173</v>
      </c>
      <c r="D2603" s="86" t="s">
        <v>153</v>
      </c>
      <c r="E2603" s="86" t="s">
        <v>153</v>
      </c>
      <c r="F2603" s="86" t="s">
        <v>27</v>
      </c>
      <c r="G2603" s="86" t="s">
        <v>20</v>
      </c>
      <c r="H2603" s="239">
        <f t="shared" si="38"/>
        <v>100</v>
      </c>
      <c r="I2603" s="86" t="s">
        <v>6205</v>
      </c>
    </row>
    <row r="2604" spans="1:9" x14ac:dyDescent="0.3">
      <c r="A2604" s="87" t="s">
        <v>4174</v>
      </c>
      <c r="B2604" s="87" t="s">
        <v>1163</v>
      </c>
      <c r="C2604" s="87" t="s">
        <v>4175</v>
      </c>
      <c r="D2604" s="86" t="s">
        <v>153</v>
      </c>
      <c r="E2604" s="86" t="s">
        <v>153</v>
      </c>
      <c r="F2604" s="86" t="s">
        <v>27</v>
      </c>
      <c r="G2604" s="86" t="s">
        <v>18</v>
      </c>
      <c r="H2604" s="239">
        <f t="shared" si="38"/>
        <v>100</v>
      </c>
      <c r="I2604" s="86" t="s">
        <v>6205</v>
      </c>
    </row>
    <row r="2605" spans="1:9" x14ac:dyDescent="0.3">
      <c r="A2605" s="87" t="s">
        <v>4176</v>
      </c>
      <c r="B2605" s="87" t="s">
        <v>1163</v>
      </c>
      <c r="C2605" s="87" t="s">
        <v>4177</v>
      </c>
      <c r="D2605" s="86" t="s">
        <v>153</v>
      </c>
      <c r="E2605" s="86" t="s">
        <v>153</v>
      </c>
      <c r="F2605" s="86" t="s">
        <v>27</v>
      </c>
      <c r="G2605" s="86" t="s">
        <v>22</v>
      </c>
      <c r="H2605" s="239">
        <f t="shared" si="38"/>
        <v>100</v>
      </c>
      <c r="I2605" s="86" t="s">
        <v>6205</v>
      </c>
    </row>
    <row r="2606" spans="1:9" x14ac:dyDescent="0.3">
      <c r="A2606" s="87" t="s">
        <v>4178</v>
      </c>
      <c r="B2606" s="87" t="s">
        <v>1163</v>
      </c>
      <c r="C2606" s="87" t="s">
        <v>4179</v>
      </c>
      <c r="D2606" s="86" t="s">
        <v>153</v>
      </c>
      <c r="E2606" s="86" t="s">
        <v>153</v>
      </c>
      <c r="F2606" s="86" t="s">
        <v>27</v>
      </c>
      <c r="G2606" s="86" t="s">
        <v>22</v>
      </c>
      <c r="H2606" s="239">
        <f t="shared" si="38"/>
        <v>100</v>
      </c>
      <c r="I2606" s="86" t="s">
        <v>6205</v>
      </c>
    </row>
    <row r="2607" spans="1:9" x14ac:dyDescent="0.3">
      <c r="A2607" s="87" t="s">
        <v>4180</v>
      </c>
      <c r="B2607" s="87" t="s">
        <v>1163</v>
      </c>
      <c r="C2607" s="87" t="s">
        <v>4181</v>
      </c>
      <c r="D2607" s="86" t="s">
        <v>153</v>
      </c>
      <c r="E2607" s="86" t="s">
        <v>153</v>
      </c>
      <c r="F2607" s="86" t="s">
        <v>27</v>
      </c>
      <c r="G2607" s="86" t="s">
        <v>20</v>
      </c>
      <c r="H2607" s="239">
        <f t="shared" si="38"/>
        <v>100</v>
      </c>
      <c r="I2607" s="86" t="s">
        <v>6205</v>
      </c>
    </row>
    <row r="2608" spans="1:9" x14ac:dyDescent="0.3">
      <c r="A2608" s="87" t="s">
        <v>4182</v>
      </c>
      <c r="B2608" s="87" t="s">
        <v>1163</v>
      </c>
      <c r="C2608" s="87" t="s">
        <v>2758</v>
      </c>
      <c r="D2608" s="86" t="s">
        <v>153</v>
      </c>
      <c r="E2608" s="86" t="s">
        <v>153</v>
      </c>
      <c r="F2608" s="86" t="s">
        <v>27</v>
      </c>
      <c r="G2608" s="86" t="s">
        <v>22</v>
      </c>
      <c r="H2608" s="239">
        <f t="shared" si="38"/>
        <v>100</v>
      </c>
      <c r="I2608" s="86" t="s">
        <v>6205</v>
      </c>
    </row>
    <row r="2609" spans="1:9" x14ac:dyDescent="0.3">
      <c r="A2609" s="87" t="s">
        <v>4183</v>
      </c>
      <c r="B2609" s="87" t="s">
        <v>1163</v>
      </c>
      <c r="C2609" s="87" t="s">
        <v>4184</v>
      </c>
      <c r="D2609" s="86" t="s">
        <v>153</v>
      </c>
      <c r="E2609" s="86" t="s">
        <v>153</v>
      </c>
      <c r="F2609" s="86" t="s">
        <v>27</v>
      </c>
      <c r="G2609" s="86" t="s">
        <v>22</v>
      </c>
      <c r="H2609" s="239">
        <f t="shared" si="38"/>
        <v>100</v>
      </c>
      <c r="I2609" s="86" t="s">
        <v>6205</v>
      </c>
    </row>
    <row r="2610" spans="1:9" x14ac:dyDescent="0.3">
      <c r="A2610" s="87" t="s">
        <v>4185</v>
      </c>
      <c r="B2610" s="87" t="s">
        <v>1163</v>
      </c>
      <c r="C2610" s="87" t="s">
        <v>4186</v>
      </c>
      <c r="D2610" s="86" t="s">
        <v>153</v>
      </c>
      <c r="E2610" s="86" t="s">
        <v>153</v>
      </c>
      <c r="F2610" s="86" t="s">
        <v>27</v>
      </c>
      <c r="G2610" s="86" t="s">
        <v>22</v>
      </c>
      <c r="H2610" s="239">
        <f t="shared" si="38"/>
        <v>100</v>
      </c>
      <c r="I2610" s="86" t="s">
        <v>6205</v>
      </c>
    </row>
    <row r="2611" spans="1:9" x14ac:dyDescent="0.3">
      <c r="A2611" s="87" t="s">
        <v>4187</v>
      </c>
      <c r="B2611" s="87" t="s">
        <v>1163</v>
      </c>
      <c r="C2611" s="87" t="s">
        <v>2760</v>
      </c>
      <c r="D2611" s="86" t="s">
        <v>153</v>
      </c>
      <c r="E2611" s="86" t="s">
        <v>153</v>
      </c>
      <c r="F2611" s="86" t="s">
        <v>27</v>
      </c>
      <c r="G2611" s="86" t="s">
        <v>22</v>
      </c>
      <c r="H2611" s="239">
        <f t="shared" si="38"/>
        <v>100</v>
      </c>
      <c r="I2611" s="86" t="s">
        <v>6205</v>
      </c>
    </row>
    <row r="2612" spans="1:9" x14ac:dyDescent="0.3">
      <c r="A2612" s="87" t="s">
        <v>4188</v>
      </c>
      <c r="B2612" s="87" t="s">
        <v>1163</v>
      </c>
      <c r="C2612" s="87" t="s">
        <v>2762</v>
      </c>
      <c r="D2612" s="86" t="s">
        <v>153</v>
      </c>
      <c r="E2612" s="86" t="s">
        <v>153</v>
      </c>
      <c r="F2612" s="86" t="s">
        <v>27</v>
      </c>
      <c r="G2612" s="86" t="s">
        <v>22</v>
      </c>
      <c r="H2612" s="239">
        <f t="shared" si="38"/>
        <v>100</v>
      </c>
      <c r="I2612" s="86" t="s">
        <v>6205</v>
      </c>
    </row>
    <row r="2613" spans="1:9" x14ac:dyDescent="0.3">
      <c r="A2613" s="87" t="s">
        <v>4189</v>
      </c>
      <c r="B2613" s="87" t="s">
        <v>1163</v>
      </c>
      <c r="C2613" s="87" t="s">
        <v>2768</v>
      </c>
      <c r="D2613" s="86" t="s">
        <v>153</v>
      </c>
      <c r="E2613" s="86" t="s">
        <v>153</v>
      </c>
      <c r="F2613" s="86" t="s">
        <v>27</v>
      </c>
      <c r="G2613" s="86" t="s">
        <v>18</v>
      </c>
      <c r="H2613" s="239">
        <f t="shared" si="38"/>
        <v>100</v>
      </c>
      <c r="I2613" s="86" t="s">
        <v>6205</v>
      </c>
    </row>
    <row r="2614" spans="1:9" x14ac:dyDescent="0.3">
      <c r="A2614" s="87" t="s">
        <v>4190</v>
      </c>
      <c r="B2614" s="87" t="s">
        <v>1163</v>
      </c>
      <c r="C2614" s="87" t="s">
        <v>4191</v>
      </c>
      <c r="D2614" s="86" t="s">
        <v>153</v>
      </c>
      <c r="E2614" s="86" t="s">
        <v>153</v>
      </c>
      <c r="F2614" s="86" t="s">
        <v>27</v>
      </c>
      <c r="G2614" s="86" t="s">
        <v>20</v>
      </c>
      <c r="H2614" s="239">
        <f t="shared" si="38"/>
        <v>100</v>
      </c>
      <c r="I2614" s="86" t="s">
        <v>6205</v>
      </c>
    </row>
    <row r="2615" spans="1:9" x14ac:dyDescent="0.3">
      <c r="A2615" s="87" t="s">
        <v>4192</v>
      </c>
      <c r="B2615" s="87" t="s">
        <v>1163</v>
      </c>
      <c r="C2615" s="87" t="s">
        <v>4193</v>
      </c>
      <c r="D2615" s="86" t="s">
        <v>153</v>
      </c>
      <c r="E2615" s="86" t="s">
        <v>153</v>
      </c>
      <c r="F2615" s="86" t="s">
        <v>27</v>
      </c>
      <c r="G2615" s="86" t="s">
        <v>85</v>
      </c>
      <c r="H2615" s="239">
        <f t="shared" si="38"/>
        <v>100</v>
      </c>
      <c r="I2615" s="86" t="s">
        <v>6205</v>
      </c>
    </row>
    <row r="2616" spans="1:9" x14ac:dyDescent="0.3">
      <c r="A2616" s="87" t="s">
        <v>4194</v>
      </c>
      <c r="B2616" s="87" t="s">
        <v>1163</v>
      </c>
      <c r="C2616" s="87" t="s">
        <v>2770</v>
      </c>
      <c r="D2616" s="86" t="s">
        <v>153</v>
      </c>
      <c r="E2616" s="86" t="s">
        <v>153</v>
      </c>
      <c r="F2616" s="86" t="s">
        <v>27</v>
      </c>
      <c r="G2616" s="86" t="s">
        <v>22</v>
      </c>
      <c r="H2616" s="239">
        <f t="shared" si="38"/>
        <v>100</v>
      </c>
      <c r="I2616" s="86" t="s">
        <v>6205</v>
      </c>
    </row>
    <row r="2617" spans="1:9" x14ac:dyDescent="0.3">
      <c r="A2617" s="87" t="s">
        <v>4195</v>
      </c>
      <c r="B2617" s="87" t="s">
        <v>1163</v>
      </c>
      <c r="C2617" s="87" t="s">
        <v>4196</v>
      </c>
      <c r="D2617" s="86" t="s">
        <v>153</v>
      </c>
      <c r="E2617" s="86" t="s">
        <v>153</v>
      </c>
      <c r="F2617" s="86" t="s">
        <v>27</v>
      </c>
      <c r="G2617" s="86" t="s">
        <v>85</v>
      </c>
      <c r="H2617" s="239">
        <f t="shared" si="38"/>
        <v>100</v>
      </c>
      <c r="I2617" s="86" t="s">
        <v>6205</v>
      </c>
    </row>
    <row r="2618" spans="1:9" x14ac:dyDescent="0.3">
      <c r="A2618" s="87" t="s">
        <v>4197</v>
      </c>
      <c r="B2618" s="87" t="s">
        <v>1163</v>
      </c>
      <c r="C2618" s="87" t="s">
        <v>4198</v>
      </c>
      <c r="D2618" s="86" t="s">
        <v>153</v>
      </c>
      <c r="E2618" s="86" t="s">
        <v>153</v>
      </c>
      <c r="F2618" s="86" t="s">
        <v>27</v>
      </c>
      <c r="G2618" s="86"/>
      <c r="H2618" s="239">
        <f t="shared" si="38"/>
        <v>100</v>
      </c>
      <c r="I2618" s="86" t="s">
        <v>6205</v>
      </c>
    </row>
    <row r="2619" spans="1:9" x14ac:dyDescent="0.3">
      <c r="A2619" s="87" t="s">
        <v>4199</v>
      </c>
      <c r="B2619" s="87" t="s">
        <v>1163</v>
      </c>
      <c r="C2619" s="87" t="s">
        <v>4200</v>
      </c>
      <c r="D2619" s="86" t="s">
        <v>153</v>
      </c>
      <c r="E2619" s="86" t="s">
        <v>153</v>
      </c>
      <c r="F2619" s="86" t="s">
        <v>27</v>
      </c>
      <c r="G2619" s="86"/>
      <c r="H2619" s="239">
        <f t="shared" si="38"/>
        <v>100</v>
      </c>
      <c r="I2619" s="86" t="s">
        <v>6205</v>
      </c>
    </row>
    <row r="2620" spans="1:9" x14ac:dyDescent="0.3">
      <c r="A2620" s="87" t="s">
        <v>4201</v>
      </c>
      <c r="B2620" s="87" t="s">
        <v>1163</v>
      </c>
      <c r="C2620" s="87" t="s">
        <v>2772</v>
      </c>
      <c r="D2620" s="86" t="s">
        <v>153</v>
      </c>
      <c r="E2620" s="86" t="s">
        <v>153</v>
      </c>
      <c r="F2620" s="86" t="s">
        <v>27</v>
      </c>
      <c r="G2620" s="86"/>
      <c r="H2620" s="239">
        <f t="shared" si="38"/>
        <v>100</v>
      </c>
      <c r="I2620" s="86" t="s">
        <v>6205</v>
      </c>
    </row>
    <row r="2621" spans="1:9" x14ac:dyDescent="0.3">
      <c r="A2621" s="87" t="s">
        <v>4202</v>
      </c>
      <c r="B2621" s="87" t="s">
        <v>1163</v>
      </c>
      <c r="C2621" s="87" t="s">
        <v>4203</v>
      </c>
      <c r="D2621" s="86" t="s">
        <v>153</v>
      </c>
      <c r="E2621" s="86" t="s">
        <v>153</v>
      </c>
      <c r="F2621" s="86" t="s">
        <v>27</v>
      </c>
      <c r="G2621" s="86" t="s">
        <v>85</v>
      </c>
      <c r="H2621" s="239">
        <f t="shared" si="38"/>
        <v>100</v>
      </c>
      <c r="I2621" s="86" t="s">
        <v>6205</v>
      </c>
    </row>
    <row r="2622" spans="1:9" x14ac:dyDescent="0.3">
      <c r="A2622" s="87" t="s">
        <v>4204</v>
      </c>
      <c r="B2622" s="87" t="s">
        <v>1163</v>
      </c>
      <c r="C2622" s="87" t="s">
        <v>4205</v>
      </c>
      <c r="D2622" s="86" t="s">
        <v>153</v>
      </c>
      <c r="E2622" s="86" t="s">
        <v>153</v>
      </c>
      <c r="F2622" s="86" t="s">
        <v>27</v>
      </c>
      <c r="G2622" s="86" t="s">
        <v>85</v>
      </c>
      <c r="H2622" s="239">
        <f t="shared" si="38"/>
        <v>100</v>
      </c>
      <c r="I2622" s="86" t="s">
        <v>6205</v>
      </c>
    </row>
    <row r="2623" spans="1:9" x14ac:dyDescent="0.3">
      <c r="A2623" s="87" t="s">
        <v>4206</v>
      </c>
      <c r="B2623" s="87" t="s">
        <v>1163</v>
      </c>
      <c r="C2623" s="87" t="s">
        <v>2774</v>
      </c>
      <c r="D2623" s="86" t="s">
        <v>153</v>
      </c>
      <c r="E2623" s="86" t="s">
        <v>153</v>
      </c>
      <c r="F2623" s="86" t="s">
        <v>27</v>
      </c>
      <c r="G2623" s="86" t="s">
        <v>22</v>
      </c>
      <c r="H2623" s="239">
        <f t="shared" si="38"/>
        <v>100</v>
      </c>
      <c r="I2623" s="86" t="s">
        <v>6205</v>
      </c>
    </row>
    <row r="2624" spans="1:9" x14ac:dyDescent="0.3">
      <c r="A2624" s="87" t="s">
        <v>4207</v>
      </c>
      <c r="B2624" s="87" t="s">
        <v>1163</v>
      </c>
      <c r="C2624" s="87" t="s">
        <v>4208</v>
      </c>
      <c r="D2624" s="86" t="s">
        <v>153</v>
      </c>
      <c r="E2624" s="86" t="s">
        <v>153</v>
      </c>
      <c r="F2624" s="86" t="s">
        <v>27</v>
      </c>
      <c r="G2624" s="86" t="s">
        <v>85</v>
      </c>
      <c r="H2624" s="239">
        <f t="shared" ref="H2624:H2687" si="39">IF($A2624="","",IF($F2624=INDEX(Cat_ZAP,1),INDEX(Pts_ZAP,1),IF($G2624="","",_xlfn.XLOOKUP($G2624,Cat_Marg,Pts_Marg,""))))</f>
        <v>100</v>
      </c>
      <c r="I2624" s="86" t="s">
        <v>6205</v>
      </c>
    </row>
    <row r="2625" spans="1:9" x14ac:dyDescent="0.3">
      <c r="A2625" s="87" t="s">
        <v>4209</v>
      </c>
      <c r="B2625" s="87" t="s">
        <v>1163</v>
      </c>
      <c r="C2625" s="87" t="s">
        <v>4210</v>
      </c>
      <c r="D2625" s="86" t="s">
        <v>153</v>
      </c>
      <c r="E2625" s="86" t="s">
        <v>153</v>
      </c>
      <c r="F2625" s="86" t="s">
        <v>27</v>
      </c>
      <c r="G2625" s="86" t="s">
        <v>85</v>
      </c>
      <c r="H2625" s="239">
        <f t="shared" si="39"/>
        <v>100</v>
      </c>
      <c r="I2625" s="86" t="s">
        <v>6205</v>
      </c>
    </row>
    <row r="2626" spans="1:9" x14ac:dyDescent="0.3">
      <c r="A2626" s="87" t="s">
        <v>4211</v>
      </c>
      <c r="B2626" s="87" t="s">
        <v>1163</v>
      </c>
      <c r="C2626" s="87" t="s">
        <v>4212</v>
      </c>
      <c r="D2626" s="86" t="s">
        <v>153</v>
      </c>
      <c r="E2626" s="86" t="s">
        <v>153</v>
      </c>
      <c r="F2626" s="86" t="s">
        <v>27</v>
      </c>
      <c r="G2626" s="86" t="s">
        <v>85</v>
      </c>
      <c r="H2626" s="239">
        <f t="shared" si="39"/>
        <v>100</v>
      </c>
      <c r="I2626" s="86" t="s">
        <v>6205</v>
      </c>
    </row>
    <row r="2627" spans="1:9" x14ac:dyDescent="0.3">
      <c r="A2627" s="87" t="s">
        <v>4213</v>
      </c>
      <c r="B2627" s="87" t="s">
        <v>1163</v>
      </c>
      <c r="C2627" s="87" t="s">
        <v>2776</v>
      </c>
      <c r="D2627" s="86" t="s">
        <v>153</v>
      </c>
      <c r="E2627" s="86" t="s">
        <v>153</v>
      </c>
      <c r="F2627" s="86" t="s">
        <v>27</v>
      </c>
      <c r="G2627" s="86" t="s">
        <v>20</v>
      </c>
      <c r="H2627" s="239">
        <f t="shared" si="39"/>
        <v>100</v>
      </c>
      <c r="I2627" s="86" t="s">
        <v>6205</v>
      </c>
    </row>
    <row r="2628" spans="1:9" x14ac:dyDescent="0.3">
      <c r="A2628" s="87" t="s">
        <v>4214</v>
      </c>
      <c r="B2628" s="87" t="s">
        <v>1163</v>
      </c>
      <c r="C2628" s="87" t="s">
        <v>4215</v>
      </c>
      <c r="D2628" s="86" t="s">
        <v>153</v>
      </c>
      <c r="E2628" s="86" t="s">
        <v>153</v>
      </c>
      <c r="F2628" s="86" t="s">
        <v>27</v>
      </c>
      <c r="G2628" s="86"/>
      <c r="H2628" s="239">
        <f t="shared" si="39"/>
        <v>100</v>
      </c>
      <c r="I2628" s="86" t="s">
        <v>6205</v>
      </c>
    </row>
    <row r="2629" spans="1:9" x14ac:dyDescent="0.3">
      <c r="A2629" s="87" t="s">
        <v>5343</v>
      </c>
      <c r="B2629" s="87" t="s">
        <v>1163</v>
      </c>
      <c r="C2629" s="87" t="s">
        <v>5344</v>
      </c>
      <c r="D2629" s="86" t="s">
        <v>153</v>
      </c>
      <c r="E2629" s="86" t="s">
        <v>153</v>
      </c>
      <c r="F2629" s="86" t="s">
        <v>29</v>
      </c>
      <c r="G2629" s="86" t="s">
        <v>20</v>
      </c>
      <c r="H2629" s="239">
        <f t="shared" si="39"/>
        <v>50</v>
      </c>
      <c r="I2629" s="86" t="s">
        <v>6205</v>
      </c>
    </row>
    <row r="2630" spans="1:9" x14ac:dyDescent="0.3">
      <c r="A2630" s="87" t="s">
        <v>4216</v>
      </c>
      <c r="B2630" s="87" t="s">
        <v>1163</v>
      </c>
      <c r="C2630" s="87" t="s">
        <v>4217</v>
      </c>
      <c r="D2630" s="86" t="s">
        <v>153</v>
      </c>
      <c r="E2630" s="86" t="s">
        <v>153</v>
      </c>
      <c r="F2630" s="86" t="s">
        <v>27</v>
      </c>
      <c r="G2630" s="86"/>
      <c r="H2630" s="239">
        <f t="shared" si="39"/>
        <v>100</v>
      </c>
      <c r="I2630" s="86" t="s">
        <v>6205</v>
      </c>
    </row>
    <row r="2631" spans="1:9" x14ac:dyDescent="0.3">
      <c r="A2631" s="87" t="s">
        <v>4218</v>
      </c>
      <c r="B2631" s="87" t="s">
        <v>1163</v>
      </c>
      <c r="C2631" s="87" t="s">
        <v>2778</v>
      </c>
      <c r="D2631" s="86" t="s">
        <v>153</v>
      </c>
      <c r="E2631" s="86" t="s">
        <v>153</v>
      </c>
      <c r="F2631" s="86" t="s">
        <v>27</v>
      </c>
      <c r="G2631" s="86"/>
      <c r="H2631" s="239">
        <f t="shared" si="39"/>
        <v>100</v>
      </c>
      <c r="I2631" s="86" t="s">
        <v>6205</v>
      </c>
    </row>
    <row r="2632" spans="1:9" x14ac:dyDescent="0.3">
      <c r="A2632" s="87" t="s">
        <v>4219</v>
      </c>
      <c r="B2632" s="87" t="s">
        <v>1163</v>
      </c>
      <c r="C2632" s="87" t="s">
        <v>4220</v>
      </c>
      <c r="D2632" s="86" t="s">
        <v>153</v>
      </c>
      <c r="E2632" s="86" t="s">
        <v>153</v>
      </c>
      <c r="F2632" s="86" t="s">
        <v>27</v>
      </c>
      <c r="G2632" s="86"/>
      <c r="H2632" s="239">
        <f t="shared" si="39"/>
        <v>100</v>
      </c>
      <c r="I2632" s="86" t="s">
        <v>6205</v>
      </c>
    </row>
    <row r="2633" spans="1:9" x14ac:dyDescent="0.3">
      <c r="A2633" s="87" t="s">
        <v>4221</v>
      </c>
      <c r="B2633" s="87" t="s">
        <v>1163</v>
      </c>
      <c r="C2633" s="87" t="s">
        <v>4222</v>
      </c>
      <c r="D2633" s="86" t="s">
        <v>153</v>
      </c>
      <c r="E2633" s="86" t="s">
        <v>153</v>
      </c>
      <c r="F2633" s="86" t="s">
        <v>27</v>
      </c>
      <c r="G2633" s="86" t="s">
        <v>20</v>
      </c>
      <c r="H2633" s="239">
        <f t="shared" si="39"/>
        <v>100</v>
      </c>
      <c r="I2633" s="86" t="s">
        <v>6205</v>
      </c>
    </row>
    <row r="2634" spans="1:9" x14ac:dyDescent="0.3">
      <c r="A2634" s="87" t="s">
        <v>4223</v>
      </c>
      <c r="B2634" s="87" t="s">
        <v>1163</v>
      </c>
      <c r="C2634" s="87" t="s">
        <v>4224</v>
      </c>
      <c r="D2634" s="86" t="s">
        <v>153</v>
      </c>
      <c r="E2634" s="86" t="s">
        <v>153</v>
      </c>
      <c r="F2634" s="86" t="s">
        <v>27</v>
      </c>
      <c r="G2634" s="86" t="s">
        <v>20</v>
      </c>
      <c r="H2634" s="239">
        <f t="shared" si="39"/>
        <v>100</v>
      </c>
      <c r="I2634" s="86" t="s">
        <v>6205</v>
      </c>
    </row>
    <row r="2635" spans="1:9" x14ac:dyDescent="0.3">
      <c r="A2635" s="87" t="s">
        <v>4225</v>
      </c>
      <c r="B2635" s="87" t="s">
        <v>1163</v>
      </c>
      <c r="C2635" s="87" t="s">
        <v>4226</v>
      </c>
      <c r="D2635" s="86" t="s">
        <v>153</v>
      </c>
      <c r="E2635" s="86" t="s">
        <v>153</v>
      </c>
      <c r="F2635" s="86" t="s">
        <v>27</v>
      </c>
      <c r="G2635" s="86" t="s">
        <v>20</v>
      </c>
      <c r="H2635" s="239">
        <f t="shared" si="39"/>
        <v>100</v>
      </c>
      <c r="I2635" s="86" t="s">
        <v>6205</v>
      </c>
    </row>
    <row r="2636" spans="1:9" x14ac:dyDescent="0.3">
      <c r="A2636" s="87" t="s">
        <v>4227</v>
      </c>
      <c r="B2636" s="87" t="s">
        <v>1163</v>
      </c>
      <c r="C2636" s="87" t="s">
        <v>4228</v>
      </c>
      <c r="D2636" s="86" t="s">
        <v>153</v>
      </c>
      <c r="E2636" s="86" t="s">
        <v>153</v>
      </c>
      <c r="F2636" s="86" t="s">
        <v>27</v>
      </c>
      <c r="G2636" s="86" t="s">
        <v>20</v>
      </c>
      <c r="H2636" s="239">
        <f t="shared" si="39"/>
        <v>100</v>
      </c>
      <c r="I2636" s="86" t="s">
        <v>6205</v>
      </c>
    </row>
    <row r="2637" spans="1:9" x14ac:dyDescent="0.3">
      <c r="A2637" s="87" t="s">
        <v>5345</v>
      </c>
      <c r="B2637" s="87" t="s">
        <v>1163</v>
      </c>
      <c r="C2637" s="87" t="s">
        <v>5346</v>
      </c>
      <c r="D2637" s="86" t="s">
        <v>153</v>
      </c>
      <c r="E2637" s="86" t="s">
        <v>153</v>
      </c>
      <c r="F2637" s="86" t="s">
        <v>29</v>
      </c>
      <c r="G2637" s="86" t="s">
        <v>18</v>
      </c>
      <c r="H2637" s="239">
        <f t="shared" si="39"/>
        <v>0</v>
      </c>
      <c r="I2637" s="86" t="s">
        <v>6205</v>
      </c>
    </row>
    <row r="2638" spans="1:9" x14ac:dyDescent="0.3">
      <c r="A2638" s="87" t="s">
        <v>4405</v>
      </c>
      <c r="B2638" s="87" t="s">
        <v>1168</v>
      </c>
      <c r="C2638" s="87" t="s">
        <v>2015</v>
      </c>
      <c r="D2638" s="86" t="s">
        <v>1063</v>
      </c>
      <c r="E2638" s="86" t="s">
        <v>1063</v>
      </c>
      <c r="F2638" s="86" t="s">
        <v>27</v>
      </c>
      <c r="G2638" s="86" t="s">
        <v>20</v>
      </c>
      <c r="H2638" s="239">
        <f t="shared" si="39"/>
        <v>100</v>
      </c>
      <c r="I2638" s="86" t="s">
        <v>6205</v>
      </c>
    </row>
    <row r="2639" spans="1:9" x14ac:dyDescent="0.3">
      <c r="A2639" s="87" t="s">
        <v>4406</v>
      </c>
      <c r="B2639" s="87" t="s">
        <v>1168</v>
      </c>
      <c r="C2639" s="87" t="s">
        <v>1323</v>
      </c>
      <c r="D2639" s="86" t="s">
        <v>1063</v>
      </c>
      <c r="E2639" s="86" t="s">
        <v>1063</v>
      </c>
      <c r="F2639" s="86" t="s">
        <v>27</v>
      </c>
      <c r="G2639" s="86" t="s">
        <v>22</v>
      </c>
      <c r="H2639" s="239">
        <f t="shared" si="39"/>
        <v>100</v>
      </c>
      <c r="I2639" s="86" t="s">
        <v>6205</v>
      </c>
    </row>
    <row r="2640" spans="1:9" x14ac:dyDescent="0.3">
      <c r="A2640" s="87" t="s">
        <v>4407</v>
      </c>
      <c r="B2640" s="87" t="s">
        <v>1168</v>
      </c>
      <c r="C2640" s="87" t="s">
        <v>1735</v>
      </c>
      <c r="D2640" s="86" t="s">
        <v>1063</v>
      </c>
      <c r="E2640" s="86" t="s">
        <v>1063</v>
      </c>
      <c r="F2640" s="86" t="s">
        <v>27</v>
      </c>
      <c r="G2640" s="86" t="s">
        <v>18</v>
      </c>
      <c r="H2640" s="239">
        <f t="shared" si="39"/>
        <v>100</v>
      </c>
      <c r="I2640" s="86" t="s">
        <v>6205</v>
      </c>
    </row>
    <row r="2641" spans="1:9" x14ac:dyDescent="0.3">
      <c r="A2641" s="87" t="s">
        <v>4408</v>
      </c>
      <c r="B2641" s="87" t="s">
        <v>1168</v>
      </c>
      <c r="C2641" s="87" t="s">
        <v>1943</v>
      </c>
      <c r="D2641" s="86" t="s">
        <v>1063</v>
      </c>
      <c r="E2641" s="86" t="s">
        <v>1063</v>
      </c>
      <c r="F2641" s="86" t="s">
        <v>27</v>
      </c>
      <c r="G2641" s="86" t="s">
        <v>20</v>
      </c>
      <c r="H2641" s="239">
        <f t="shared" si="39"/>
        <v>100</v>
      </c>
      <c r="I2641" s="86" t="s">
        <v>6205</v>
      </c>
    </row>
    <row r="2642" spans="1:9" x14ac:dyDescent="0.3">
      <c r="A2642" s="87" t="s">
        <v>4409</v>
      </c>
      <c r="B2642" s="87" t="s">
        <v>1168</v>
      </c>
      <c r="C2642" s="87" t="s">
        <v>1369</v>
      </c>
      <c r="D2642" s="86" t="s">
        <v>1063</v>
      </c>
      <c r="E2642" s="86" t="s">
        <v>1063</v>
      </c>
      <c r="F2642" s="86" t="s">
        <v>27</v>
      </c>
      <c r="G2642" s="86" t="s">
        <v>18</v>
      </c>
      <c r="H2642" s="239">
        <f t="shared" si="39"/>
        <v>100</v>
      </c>
      <c r="I2642" s="86" t="s">
        <v>6205</v>
      </c>
    </row>
    <row r="2643" spans="1:9" x14ac:dyDescent="0.3">
      <c r="A2643" s="87" t="s">
        <v>4410</v>
      </c>
      <c r="B2643" s="87" t="s">
        <v>1168</v>
      </c>
      <c r="C2643" s="87" t="s">
        <v>1700</v>
      </c>
      <c r="D2643" s="86" t="s">
        <v>1063</v>
      </c>
      <c r="E2643" s="86" t="s">
        <v>1063</v>
      </c>
      <c r="F2643" s="86" t="s">
        <v>27</v>
      </c>
      <c r="G2643" s="86" t="s">
        <v>20</v>
      </c>
      <c r="H2643" s="239">
        <f t="shared" si="39"/>
        <v>100</v>
      </c>
      <c r="I2643" s="86" t="s">
        <v>6205</v>
      </c>
    </row>
    <row r="2644" spans="1:9" x14ac:dyDescent="0.3">
      <c r="A2644" s="87" t="s">
        <v>4411</v>
      </c>
      <c r="B2644" s="87" t="s">
        <v>1168</v>
      </c>
      <c r="C2644" s="87" t="s">
        <v>1374</v>
      </c>
      <c r="D2644" s="86" t="s">
        <v>1063</v>
      </c>
      <c r="E2644" s="86" t="s">
        <v>1063</v>
      </c>
      <c r="F2644" s="86" t="s">
        <v>27</v>
      </c>
      <c r="G2644" s="86" t="s">
        <v>20</v>
      </c>
      <c r="H2644" s="239">
        <f t="shared" si="39"/>
        <v>100</v>
      </c>
      <c r="I2644" s="86" t="s">
        <v>6205</v>
      </c>
    </row>
    <row r="2645" spans="1:9" x14ac:dyDescent="0.3">
      <c r="A2645" s="87" t="s">
        <v>4412</v>
      </c>
      <c r="B2645" s="87" t="s">
        <v>1168</v>
      </c>
      <c r="C2645" s="87" t="s">
        <v>2019</v>
      </c>
      <c r="D2645" s="86" t="s">
        <v>1063</v>
      </c>
      <c r="E2645" s="86" t="s">
        <v>1063</v>
      </c>
      <c r="F2645" s="86" t="s">
        <v>27</v>
      </c>
      <c r="G2645" s="86" t="s">
        <v>18</v>
      </c>
      <c r="H2645" s="239">
        <f t="shared" si="39"/>
        <v>100</v>
      </c>
      <c r="I2645" s="86" t="s">
        <v>6205</v>
      </c>
    </row>
    <row r="2646" spans="1:9" x14ac:dyDescent="0.3">
      <c r="A2646" s="87" t="s">
        <v>4413</v>
      </c>
      <c r="B2646" s="87" t="s">
        <v>1168</v>
      </c>
      <c r="C2646" s="87" t="s">
        <v>2234</v>
      </c>
      <c r="D2646" s="86" t="s">
        <v>1063</v>
      </c>
      <c r="E2646" s="86" t="s">
        <v>1063</v>
      </c>
      <c r="F2646" s="86" t="s">
        <v>27</v>
      </c>
      <c r="G2646" s="86" t="s">
        <v>18</v>
      </c>
      <c r="H2646" s="239">
        <f t="shared" si="39"/>
        <v>100</v>
      </c>
      <c r="I2646" s="86" t="s">
        <v>6205</v>
      </c>
    </row>
    <row r="2647" spans="1:9" x14ac:dyDescent="0.3">
      <c r="A2647" s="87" t="s">
        <v>4414</v>
      </c>
      <c r="B2647" s="87" t="s">
        <v>1168</v>
      </c>
      <c r="C2647" s="87" t="s">
        <v>1325</v>
      </c>
      <c r="D2647" s="86" t="s">
        <v>1063</v>
      </c>
      <c r="E2647" s="86" t="s">
        <v>1063</v>
      </c>
      <c r="F2647" s="86" t="s">
        <v>27</v>
      </c>
      <c r="G2647" s="86" t="s">
        <v>18</v>
      </c>
      <c r="H2647" s="239">
        <f t="shared" si="39"/>
        <v>100</v>
      </c>
      <c r="I2647" s="86" t="s">
        <v>6205</v>
      </c>
    </row>
    <row r="2648" spans="1:9" x14ac:dyDescent="0.3">
      <c r="A2648" s="87" t="s">
        <v>4415</v>
      </c>
      <c r="B2648" s="87" t="s">
        <v>1168</v>
      </c>
      <c r="C2648" s="87" t="s">
        <v>1331</v>
      </c>
      <c r="D2648" s="86" t="s">
        <v>1063</v>
      </c>
      <c r="E2648" s="86" t="s">
        <v>1063</v>
      </c>
      <c r="F2648" s="86" t="s">
        <v>27</v>
      </c>
      <c r="G2648" s="86" t="s">
        <v>20</v>
      </c>
      <c r="H2648" s="239">
        <f t="shared" si="39"/>
        <v>100</v>
      </c>
      <c r="I2648" s="86" t="s">
        <v>6205</v>
      </c>
    </row>
    <row r="2649" spans="1:9" x14ac:dyDescent="0.3">
      <c r="A2649" s="87" t="s">
        <v>4416</v>
      </c>
      <c r="B2649" s="87" t="s">
        <v>1168</v>
      </c>
      <c r="C2649" s="87" t="s">
        <v>1333</v>
      </c>
      <c r="D2649" s="86" t="s">
        <v>1063</v>
      </c>
      <c r="E2649" s="86" t="s">
        <v>1063</v>
      </c>
      <c r="F2649" s="86" t="s">
        <v>27</v>
      </c>
      <c r="G2649" s="86" t="s">
        <v>22</v>
      </c>
      <c r="H2649" s="239">
        <f t="shared" si="39"/>
        <v>100</v>
      </c>
      <c r="I2649" s="86" t="s">
        <v>6205</v>
      </c>
    </row>
    <row r="2650" spans="1:9" x14ac:dyDescent="0.3">
      <c r="A2650" s="87" t="s">
        <v>4417</v>
      </c>
      <c r="B2650" s="87" t="s">
        <v>1168</v>
      </c>
      <c r="C2650" s="87" t="s">
        <v>1335</v>
      </c>
      <c r="D2650" s="86" t="s">
        <v>1063</v>
      </c>
      <c r="E2650" s="86" t="s">
        <v>1063</v>
      </c>
      <c r="F2650" s="86" t="s">
        <v>27</v>
      </c>
      <c r="G2650" s="86" t="s">
        <v>22</v>
      </c>
      <c r="H2650" s="239">
        <f t="shared" si="39"/>
        <v>100</v>
      </c>
      <c r="I2650" s="86" t="s">
        <v>6205</v>
      </c>
    </row>
    <row r="2651" spans="1:9" x14ac:dyDescent="0.3">
      <c r="A2651" s="87" t="s">
        <v>4418</v>
      </c>
      <c r="B2651" s="87" t="s">
        <v>1168</v>
      </c>
      <c r="C2651" s="87" t="s">
        <v>1337</v>
      </c>
      <c r="D2651" s="86" t="s">
        <v>1063</v>
      </c>
      <c r="E2651" s="86" t="s">
        <v>1063</v>
      </c>
      <c r="F2651" s="86" t="s">
        <v>27</v>
      </c>
      <c r="G2651" s="86" t="s">
        <v>22</v>
      </c>
      <c r="H2651" s="239">
        <f t="shared" si="39"/>
        <v>100</v>
      </c>
      <c r="I2651" s="86" t="s">
        <v>6205</v>
      </c>
    </row>
    <row r="2652" spans="1:9" x14ac:dyDescent="0.3">
      <c r="A2652" s="87" t="s">
        <v>4419</v>
      </c>
      <c r="B2652" s="87" t="s">
        <v>1168</v>
      </c>
      <c r="C2652" s="87" t="s">
        <v>1339</v>
      </c>
      <c r="D2652" s="86" t="s">
        <v>1063</v>
      </c>
      <c r="E2652" s="86" t="s">
        <v>1063</v>
      </c>
      <c r="F2652" s="86" t="s">
        <v>27</v>
      </c>
      <c r="G2652" s="86" t="s">
        <v>18</v>
      </c>
      <c r="H2652" s="239">
        <f t="shared" si="39"/>
        <v>100</v>
      </c>
      <c r="I2652" s="86" t="s">
        <v>6205</v>
      </c>
    </row>
    <row r="2653" spans="1:9" x14ac:dyDescent="0.3">
      <c r="A2653" s="87" t="s">
        <v>4420</v>
      </c>
      <c r="B2653" s="87" t="s">
        <v>1168</v>
      </c>
      <c r="C2653" s="87" t="s">
        <v>1341</v>
      </c>
      <c r="D2653" s="86" t="s">
        <v>1063</v>
      </c>
      <c r="E2653" s="86" t="s">
        <v>1063</v>
      </c>
      <c r="F2653" s="86" t="s">
        <v>27</v>
      </c>
      <c r="G2653" s="86" t="s">
        <v>22</v>
      </c>
      <c r="H2653" s="239">
        <f t="shared" si="39"/>
        <v>100</v>
      </c>
      <c r="I2653" s="86" t="s">
        <v>6205</v>
      </c>
    </row>
    <row r="2654" spans="1:9" x14ac:dyDescent="0.3">
      <c r="A2654" s="87" t="s">
        <v>4421</v>
      </c>
      <c r="B2654" s="87" t="s">
        <v>1168</v>
      </c>
      <c r="C2654" s="87" t="s">
        <v>1343</v>
      </c>
      <c r="D2654" s="86" t="s">
        <v>1063</v>
      </c>
      <c r="E2654" s="86" t="s">
        <v>1063</v>
      </c>
      <c r="F2654" s="86" t="s">
        <v>27</v>
      </c>
      <c r="G2654" s="86" t="s">
        <v>22</v>
      </c>
      <c r="H2654" s="239">
        <f t="shared" si="39"/>
        <v>100</v>
      </c>
      <c r="I2654" s="86" t="s">
        <v>6205</v>
      </c>
    </row>
    <row r="2655" spans="1:9" x14ac:dyDescent="0.3">
      <c r="A2655" s="87" t="s">
        <v>4422</v>
      </c>
      <c r="B2655" s="87" t="s">
        <v>1168</v>
      </c>
      <c r="C2655" s="87" t="s">
        <v>1345</v>
      </c>
      <c r="D2655" s="86" t="s">
        <v>1063</v>
      </c>
      <c r="E2655" s="86" t="s">
        <v>1063</v>
      </c>
      <c r="F2655" s="86" t="s">
        <v>27</v>
      </c>
      <c r="G2655" s="86" t="s">
        <v>20</v>
      </c>
      <c r="H2655" s="239">
        <f t="shared" si="39"/>
        <v>100</v>
      </c>
      <c r="I2655" s="86" t="s">
        <v>6205</v>
      </c>
    </row>
    <row r="2656" spans="1:9" x14ac:dyDescent="0.3">
      <c r="A2656" s="87" t="s">
        <v>4423</v>
      </c>
      <c r="B2656" s="87" t="s">
        <v>1168</v>
      </c>
      <c r="C2656" s="87" t="s">
        <v>1356</v>
      </c>
      <c r="D2656" s="86" t="s">
        <v>1063</v>
      </c>
      <c r="E2656" s="86" t="s">
        <v>1063</v>
      </c>
      <c r="F2656" s="86" t="s">
        <v>27</v>
      </c>
      <c r="G2656" s="86"/>
      <c r="H2656" s="239">
        <f t="shared" si="39"/>
        <v>100</v>
      </c>
      <c r="I2656" s="86" t="s">
        <v>6205</v>
      </c>
    </row>
    <row r="2657" spans="1:9" x14ac:dyDescent="0.3">
      <c r="A2657" s="87" t="s">
        <v>4424</v>
      </c>
      <c r="B2657" s="87" t="s">
        <v>1168</v>
      </c>
      <c r="C2657" s="87" t="s">
        <v>1384</v>
      </c>
      <c r="D2657" s="86" t="s">
        <v>1063</v>
      </c>
      <c r="E2657" s="86" t="s">
        <v>1063</v>
      </c>
      <c r="F2657" s="86" t="s">
        <v>27</v>
      </c>
      <c r="G2657" s="86" t="s">
        <v>18</v>
      </c>
      <c r="H2657" s="239">
        <f t="shared" si="39"/>
        <v>100</v>
      </c>
      <c r="I2657" s="86" t="s">
        <v>6205</v>
      </c>
    </row>
    <row r="2658" spans="1:9" x14ac:dyDescent="0.3">
      <c r="A2658" s="87" t="s">
        <v>4425</v>
      </c>
      <c r="B2658" s="87" t="s">
        <v>1168</v>
      </c>
      <c r="C2658" s="87" t="s">
        <v>1349</v>
      </c>
      <c r="D2658" s="86" t="s">
        <v>1063</v>
      </c>
      <c r="E2658" s="86" t="s">
        <v>1063</v>
      </c>
      <c r="F2658" s="86" t="s">
        <v>27</v>
      </c>
      <c r="G2658" s="86" t="s">
        <v>18</v>
      </c>
      <c r="H2658" s="239">
        <f t="shared" si="39"/>
        <v>100</v>
      </c>
      <c r="I2658" s="86" t="s">
        <v>6205</v>
      </c>
    </row>
    <row r="2659" spans="1:9" x14ac:dyDescent="0.3">
      <c r="A2659" s="87" t="s">
        <v>4426</v>
      </c>
      <c r="B2659" s="87" t="s">
        <v>1168</v>
      </c>
      <c r="C2659" s="87" t="s">
        <v>1363</v>
      </c>
      <c r="D2659" s="86" t="s">
        <v>1063</v>
      </c>
      <c r="E2659" s="86" t="s">
        <v>1063</v>
      </c>
      <c r="F2659" s="86" t="s">
        <v>27</v>
      </c>
      <c r="G2659" s="86" t="s">
        <v>22</v>
      </c>
      <c r="H2659" s="239">
        <f t="shared" si="39"/>
        <v>100</v>
      </c>
      <c r="I2659" s="86" t="s">
        <v>6205</v>
      </c>
    </row>
    <row r="2660" spans="1:9" x14ac:dyDescent="0.3">
      <c r="A2660" s="87" t="s">
        <v>4427</v>
      </c>
      <c r="B2660" s="87" t="s">
        <v>1168</v>
      </c>
      <c r="C2660" s="87" t="s">
        <v>3637</v>
      </c>
      <c r="D2660" s="86" t="s">
        <v>1063</v>
      </c>
      <c r="E2660" s="86" t="s">
        <v>1063</v>
      </c>
      <c r="F2660" s="86" t="s">
        <v>27</v>
      </c>
      <c r="G2660" s="86" t="s">
        <v>20</v>
      </c>
      <c r="H2660" s="239">
        <f t="shared" si="39"/>
        <v>100</v>
      </c>
      <c r="I2660" s="86" t="s">
        <v>6205</v>
      </c>
    </row>
    <row r="2661" spans="1:9" x14ac:dyDescent="0.3">
      <c r="A2661" s="87" t="s">
        <v>4428</v>
      </c>
      <c r="B2661" s="87" t="s">
        <v>1168</v>
      </c>
      <c r="C2661" s="87" t="s">
        <v>3639</v>
      </c>
      <c r="D2661" s="86" t="s">
        <v>1063</v>
      </c>
      <c r="E2661" s="86" t="s">
        <v>1063</v>
      </c>
      <c r="F2661" s="86" t="s">
        <v>27</v>
      </c>
      <c r="G2661" s="86" t="s">
        <v>20</v>
      </c>
      <c r="H2661" s="239">
        <f t="shared" si="39"/>
        <v>100</v>
      </c>
      <c r="I2661" s="86" t="s">
        <v>6205</v>
      </c>
    </row>
    <row r="2662" spans="1:9" x14ac:dyDescent="0.3">
      <c r="A2662" s="87" t="s">
        <v>4429</v>
      </c>
      <c r="B2662" s="87" t="s">
        <v>1168</v>
      </c>
      <c r="C2662" s="87" t="s">
        <v>3641</v>
      </c>
      <c r="D2662" s="86" t="s">
        <v>1063</v>
      </c>
      <c r="E2662" s="86" t="s">
        <v>1063</v>
      </c>
      <c r="F2662" s="86" t="s">
        <v>27</v>
      </c>
      <c r="G2662" s="86" t="s">
        <v>20</v>
      </c>
      <c r="H2662" s="239">
        <f t="shared" si="39"/>
        <v>100</v>
      </c>
      <c r="I2662" s="86" t="s">
        <v>6205</v>
      </c>
    </row>
    <row r="2663" spans="1:9" x14ac:dyDescent="0.3">
      <c r="A2663" s="87" t="s">
        <v>4430</v>
      </c>
      <c r="B2663" s="87" t="s">
        <v>1168</v>
      </c>
      <c r="C2663" s="87" t="s">
        <v>3692</v>
      </c>
      <c r="D2663" s="86" t="s">
        <v>1063</v>
      </c>
      <c r="E2663" s="86" t="s">
        <v>1063</v>
      </c>
      <c r="F2663" s="86" t="s">
        <v>27</v>
      </c>
      <c r="G2663" s="86" t="s">
        <v>20</v>
      </c>
      <c r="H2663" s="239">
        <f t="shared" si="39"/>
        <v>100</v>
      </c>
      <c r="I2663" s="86" t="s">
        <v>6205</v>
      </c>
    </row>
    <row r="2664" spans="1:9" x14ac:dyDescent="0.3">
      <c r="A2664" s="87" t="s">
        <v>4431</v>
      </c>
      <c r="B2664" s="87" t="s">
        <v>4432</v>
      </c>
      <c r="C2664" s="87" t="s">
        <v>1358</v>
      </c>
      <c r="D2664" s="86" t="s">
        <v>1063</v>
      </c>
      <c r="E2664" s="86" t="s">
        <v>5347</v>
      </c>
      <c r="F2664" s="86" t="s">
        <v>27</v>
      </c>
      <c r="G2664" s="86" t="s">
        <v>22</v>
      </c>
      <c r="H2664" s="239">
        <f t="shared" si="39"/>
        <v>100</v>
      </c>
      <c r="I2664" s="86" t="s">
        <v>6205</v>
      </c>
    </row>
    <row r="2665" spans="1:9" x14ac:dyDescent="0.3">
      <c r="A2665" s="87" t="s">
        <v>4433</v>
      </c>
      <c r="B2665" s="87" t="s">
        <v>4434</v>
      </c>
      <c r="C2665" s="87" t="s">
        <v>1347</v>
      </c>
      <c r="D2665" s="86" t="s">
        <v>1063</v>
      </c>
      <c r="E2665" s="86" t="s">
        <v>5348</v>
      </c>
      <c r="F2665" s="86" t="s">
        <v>27</v>
      </c>
      <c r="G2665" s="86" t="s">
        <v>85</v>
      </c>
      <c r="H2665" s="239">
        <f t="shared" si="39"/>
        <v>100</v>
      </c>
      <c r="I2665" s="86" t="s">
        <v>6205</v>
      </c>
    </row>
    <row r="2666" spans="1:9" x14ac:dyDescent="0.3">
      <c r="A2666" s="87" t="s">
        <v>4435</v>
      </c>
      <c r="B2666" s="87" t="s">
        <v>4436</v>
      </c>
      <c r="C2666" s="87" t="s">
        <v>1360</v>
      </c>
      <c r="D2666" s="86" t="s">
        <v>1063</v>
      </c>
      <c r="E2666" s="86" t="s">
        <v>5349</v>
      </c>
      <c r="F2666" s="86" t="s">
        <v>27</v>
      </c>
      <c r="G2666" s="86" t="s">
        <v>85</v>
      </c>
      <c r="H2666" s="239">
        <f t="shared" si="39"/>
        <v>100</v>
      </c>
      <c r="I2666" s="86" t="s">
        <v>6205</v>
      </c>
    </row>
    <row r="2667" spans="1:9" x14ac:dyDescent="0.3">
      <c r="A2667" s="87" t="s">
        <v>4437</v>
      </c>
      <c r="B2667" s="87" t="s">
        <v>4438</v>
      </c>
      <c r="C2667" s="87" t="s">
        <v>1366</v>
      </c>
      <c r="D2667" s="86" t="s">
        <v>1063</v>
      </c>
      <c r="E2667" s="86" t="s">
        <v>5350</v>
      </c>
      <c r="F2667" s="86" t="s">
        <v>27</v>
      </c>
      <c r="G2667" s="86" t="s">
        <v>22</v>
      </c>
      <c r="H2667" s="239">
        <f t="shared" si="39"/>
        <v>100</v>
      </c>
      <c r="I2667" s="86" t="s">
        <v>6205</v>
      </c>
    </row>
    <row r="2668" spans="1:9" x14ac:dyDescent="0.3">
      <c r="A2668" s="87" t="s">
        <v>4439</v>
      </c>
      <c r="B2668" s="87" t="s">
        <v>4440</v>
      </c>
      <c r="C2668" s="87" t="s">
        <v>2043</v>
      </c>
      <c r="D2668" s="86" t="s">
        <v>1065</v>
      </c>
      <c r="E2668" s="86" t="s">
        <v>1065</v>
      </c>
      <c r="F2668" s="86" t="s">
        <v>27</v>
      </c>
      <c r="G2668" s="86" t="s">
        <v>85</v>
      </c>
      <c r="H2668" s="239">
        <f t="shared" si="39"/>
        <v>100</v>
      </c>
      <c r="I2668" s="86" t="s">
        <v>6205</v>
      </c>
    </row>
    <row r="2669" spans="1:9" x14ac:dyDescent="0.3">
      <c r="A2669" s="87" t="s">
        <v>4441</v>
      </c>
      <c r="B2669" s="87" t="s">
        <v>4440</v>
      </c>
      <c r="C2669" s="87" t="s">
        <v>1738</v>
      </c>
      <c r="D2669" s="86" t="s">
        <v>1065</v>
      </c>
      <c r="E2669" s="86" t="s">
        <v>1065</v>
      </c>
      <c r="F2669" s="86" t="s">
        <v>27</v>
      </c>
      <c r="G2669" s="86" t="s">
        <v>85</v>
      </c>
      <c r="H2669" s="239">
        <f t="shared" si="39"/>
        <v>100</v>
      </c>
      <c r="I2669" s="86" t="s">
        <v>6205</v>
      </c>
    </row>
    <row r="2670" spans="1:9" x14ac:dyDescent="0.3">
      <c r="A2670" s="87" t="s">
        <v>4442</v>
      </c>
      <c r="B2670" s="87" t="s">
        <v>4440</v>
      </c>
      <c r="C2670" s="87" t="s">
        <v>1740</v>
      </c>
      <c r="D2670" s="86" t="s">
        <v>1065</v>
      </c>
      <c r="E2670" s="86" t="s">
        <v>1065</v>
      </c>
      <c r="F2670" s="86" t="s">
        <v>27</v>
      </c>
      <c r="G2670" s="86" t="s">
        <v>85</v>
      </c>
      <c r="H2670" s="239">
        <f t="shared" si="39"/>
        <v>100</v>
      </c>
      <c r="I2670" s="86" t="s">
        <v>6205</v>
      </c>
    </row>
    <row r="2671" spans="1:9" x14ac:dyDescent="0.3">
      <c r="A2671" s="87" t="s">
        <v>4443</v>
      </c>
      <c r="B2671" s="87" t="s">
        <v>4444</v>
      </c>
      <c r="C2671" s="87" t="s">
        <v>1392</v>
      </c>
      <c r="D2671" s="86" t="s">
        <v>1067</v>
      </c>
      <c r="E2671" s="86" t="s">
        <v>1067</v>
      </c>
      <c r="F2671" s="86" t="s">
        <v>27</v>
      </c>
      <c r="G2671" s="86" t="s">
        <v>22</v>
      </c>
      <c r="H2671" s="239">
        <f t="shared" si="39"/>
        <v>100</v>
      </c>
      <c r="I2671" s="86" t="s">
        <v>6205</v>
      </c>
    </row>
    <row r="2672" spans="1:9" x14ac:dyDescent="0.3">
      <c r="A2672" s="87" t="s">
        <v>4445</v>
      </c>
      <c r="B2672" s="87" t="s">
        <v>4444</v>
      </c>
      <c r="C2672" s="87" t="s">
        <v>1394</v>
      </c>
      <c r="D2672" s="86" t="s">
        <v>1067</v>
      </c>
      <c r="E2672" s="86" t="s">
        <v>1067</v>
      </c>
      <c r="F2672" s="86" t="s">
        <v>27</v>
      </c>
      <c r="G2672" s="86" t="s">
        <v>22</v>
      </c>
      <c r="H2672" s="239">
        <f t="shared" si="39"/>
        <v>100</v>
      </c>
      <c r="I2672" s="86" t="s">
        <v>6205</v>
      </c>
    </row>
    <row r="2673" spans="1:9" x14ac:dyDescent="0.3">
      <c r="A2673" s="87" t="s">
        <v>5351</v>
      </c>
      <c r="B2673" s="87" t="s">
        <v>4444</v>
      </c>
      <c r="C2673" s="87" t="s">
        <v>1396</v>
      </c>
      <c r="D2673" s="86" t="s">
        <v>1067</v>
      </c>
      <c r="E2673" s="86" t="s">
        <v>1067</v>
      </c>
      <c r="F2673" s="86" t="s">
        <v>29</v>
      </c>
      <c r="G2673" s="86" t="s">
        <v>20</v>
      </c>
      <c r="H2673" s="239">
        <f t="shared" si="39"/>
        <v>50</v>
      </c>
      <c r="I2673" s="86" t="s">
        <v>6205</v>
      </c>
    </row>
    <row r="2674" spans="1:9" x14ac:dyDescent="0.3">
      <c r="A2674" s="87" t="s">
        <v>5352</v>
      </c>
      <c r="B2674" s="87" t="s">
        <v>4444</v>
      </c>
      <c r="C2674" s="87" t="s">
        <v>1399</v>
      </c>
      <c r="D2674" s="86" t="s">
        <v>1067</v>
      </c>
      <c r="E2674" s="86" t="s">
        <v>1067</v>
      </c>
      <c r="F2674" s="86" t="s">
        <v>29</v>
      </c>
      <c r="G2674" s="86" t="s">
        <v>20</v>
      </c>
      <c r="H2674" s="239">
        <f t="shared" si="39"/>
        <v>50</v>
      </c>
      <c r="I2674" s="86" t="s">
        <v>6205</v>
      </c>
    </row>
    <row r="2675" spans="1:9" x14ac:dyDescent="0.3">
      <c r="A2675" s="87" t="s">
        <v>4446</v>
      </c>
      <c r="B2675" s="87" t="s">
        <v>4447</v>
      </c>
      <c r="C2675" s="87" t="s">
        <v>2107</v>
      </c>
      <c r="D2675" s="86" t="s">
        <v>151</v>
      </c>
      <c r="E2675" s="86" t="s">
        <v>151</v>
      </c>
      <c r="F2675" s="86" t="s">
        <v>27</v>
      </c>
      <c r="G2675" s="86" t="s">
        <v>22</v>
      </c>
      <c r="H2675" s="239">
        <f t="shared" si="39"/>
        <v>100</v>
      </c>
      <c r="I2675" s="86" t="s">
        <v>6205</v>
      </c>
    </row>
    <row r="2676" spans="1:9" x14ac:dyDescent="0.3">
      <c r="A2676" s="87" t="s">
        <v>4448</v>
      </c>
      <c r="B2676" s="87" t="s">
        <v>4447</v>
      </c>
      <c r="C2676" s="87" t="s">
        <v>2121</v>
      </c>
      <c r="D2676" s="86" t="s">
        <v>151</v>
      </c>
      <c r="E2676" s="86" t="s">
        <v>151</v>
      </c>
      <c r="F2676" s="86" t="s">
        <v>27</v>
      </c>
      <c r="G2676" s="86" t="s">
        <v>85</v>
      </c>
      <c r="H2676" s="239">
        <f t="shared" si="39"/>
        <v>100</v>
      </c>
      <c r="I2676" s="86" t="s">
        <v>6205</v>
      </c>
    </row>
    <row r="2677" spans="1:9" x14ac:dyDescent="0.3">
      <c r="A2677" s="87" t="s">
        <v>4449</v>
      </c>
      <c r="B2677" s="87" t="s">
        <v>4447</v>
      </c>
      <c r="C2677" s="87" t="s">
        <v>2704</v>
      </c>
      <c r="D2677" s="86" t="s">
        <v>151</v>
      </c>
      <c r="E2677" s="86" t="s">
        <v>151</v>
      </c>
      <c r="F2677" s="86" t="s">
        <v>27</v>
      </c>
      <c r="G2677" s="86" t="s">
        <v>22</v>
      </c>
      <c r="H2677" s="239">
        <f t="shared" si="39"/>
        <v>100</v>
      </c>
      <c r="I2677" s="86" t="s">
        <v>6205</v>
      </c>
    </row>
    <row r="2678" spans="1:9" x14ac:dyDescent="0.3">
      <c r="A2678" s="87" t="s">
        <v>4450</v>
      </c>
      <c r="B2678" s="87" t="s">
        <v>4447</v>
      </c>
      <c r="C2678" s="87" t="s">
        <v>4287</v>
      </c>
      <c r="D2678" s="86" t="s">
        <v>151</v>
      </c>
      <c r="E2678" s="86" t="s">
        <v>151</v>
      </c>
      <c r="F2678" s="86" t="s">
        <v>27</v>
      </c>
      <c r="G2678" s="86" t="s">
        <v>85</v>
      </c>
      <c r="H2678" s="239">
        <f t="shared" si="39"/>
        <v>100</v>
      </c>
      <c r="I2678" s="86" t="s">
        <v>6205</v>
      </c>
    </row>
    <row r="2679" spans="1:9" x14ac:dyDescent="0.3">
      <c r="A2679" s="87" t="s">
        <v>4451</v>
      </c>
      <c r="B2679" s="87" t="s">
        <v>4447</v>
      </c>
      <c r="C2679" s="87" t="s">
        <v>4289</v>
      </c>
      <c r="D2679" s="86" t="s">
        <v>151</v>
      </c>
      <c r="E2679" s="86" t="s">
        <v>151</v>
      </c>
      <c r="F2679" s="86" t="s">
        <v>27</v>
      </c>
      <c r="G2679" s="86" t="s">
        <v>22</v>
      </c>
      <c r="H2679" s="239">
        <f t="shared" si="39"/>
        <v>100</v>
      </c>
      <c r="I2679" s="86" t="s">
        <v>6205</v>
      </c>
    </row>
    <row r="2680" spans="1:9" x14ac:dyDescent="0.3">
      <c r="A2680" s="87" t="s">
        <v>4452</v>
      </c>
      <c r="B2680" s="87" t="s">
        <v>4447</v>
      </c>
      <c r="C2680" s="87" t="s">
        <v>3772</v>
      </c>
      <c r="D2680" s="86" t="s">
        <v>151</v>
      </c>
      <c r="E2680" s="86" t="s">
        <v>151</v>
      </c>
      <c r="F2680" s="86" t="s">
        <v>27</v>
      </c>
      <c r="G2680" s="86" t="s">
        <v>22</v>
      </c>
      <c r="H2680" s="239">
        <f t="shared" si="39"/>
        <v>100</v>
      </c>
      <c r="I2680" s="86" t="s">
        <v>6205</v>
      </c>
    </row>
    <row r="2681" spans="1:9" x14ac:dyDescent="0.3">
      <c r="A2681" s="87" t="s">
        <v>4453</v>
      </c>
      <c r="B2681" s="87" t="s">
        <v>4454</v>
      </c>
      <c r="C2681" s="87" t="s">
        <v>2119</v>
      </c>
      <c r="D2681" s="86" t="s">
        <v>151</v>
      </c>
      <c r="E2681" s="86" t="s">
        <v>5353</v>
      </c>
      <c r="F2681" s="86" t="s">
        <v>27</v>
      </c>
      <c r="G2681" s="86" t="s">
        <v>85</v>
      </c>
      <c r="H2681" s="239">
        <f t="shared" si="39"/>
        <v>100</v>
      </c>
      <c r="I2681" s="86" t="s">
        <v>6205</v>
      </c>
    </row>
    <row r="2682" spans="1:9" x14ac:dyDescent="0.3">
      <c r="A2682" s="87" t="s">
        <v>4455</v>
      </c>
      <c r="B2682" s="87" t="s">
        <v>4456</v>
      </c>
      <c r="C2682" s="87" t="s">
        <v>2111</v>
      </c>
      <c r="D2682" s="86" t="s">
        <v>151</v>
      </c>
      <c r="E2682" s="86" t="s">
        <v>1165</v>
      </c>
      <c r="F2682" s="86" t="s">
        <v>27</v>
      </c>
      <c r="G2682" s="86" t="s">
        <v>85</v>
      </c>
      <c r="H2682" s="239">
        <f t="shared" si="39"/>
        <v>100</v>
      </c>
      <c r="I2682" s="86" t="s">
        <v>6205</v>
      </c>
    </row>
    <row r="2683" spans="1:9" x14ac:dyDescent="0.3">
      <c r="A2683" s="87" t="s">
        <v>4457</v>
      </c>
      <c r="B2683" s="87" t="s">
        <v>4456</v>
      </c>
      <c r="C2683" s="87" t="s">
        <v>2124</v>
      </c>
      <c r="D2683" s="86" t="s">
        <v>151</v>
      </c>
      <c r="E2683" s="86" t="s">
        <v>1165</v>
      </c>
      <c r="F2683" s="86" t="s">
        <v>27</v>
      </c>
      <c r="G2683" s="86" t="s">
        <v>85</v>
      </c>
      <c r="H2683" s="239">
        <f t="shared" si="39"/>
        <v>100</v>
      </c>
      <c r="I2683" s="86" t="s">
        <v>6205</v>
      </c>
    </row>
    <row r="2684" spans="1:9" x14ac:dyDescent="0.3">
      <c r="A2684" s="87" t="s">
        <v>4458</v>
      </c>
      <c r="B2684" s="87" t="s">
        <v>4456</v>
      </c>
      <c r="C2684" s="87" t="s">
        <v>2126</v>
      </c>
      <c r="D2684" s="86" t="s">
        <v>151</v>
      </c>
      <c r="E2684" s="86" t="s">
        <v>1165</v>
      </c>
      <c r="F2684" s="86" t="s">
        <v>27</v>
      </c>
      <c r="G2684" s="86" t="s">
        <v>85</v>
      </c>
      <c r="H2684" s="239">
        <f t="shared" si="39"/>
        <v>100</v>
      </c>
      <c r="I2684" s="86" t="s">
        <v>6205</v>
      </c>
    </row>
    <row r="2685" spans="1:9" x14ac:dyDescent="0.3">
      <c r="A2685" s="87" t="s">
        <v>4459</v>
      </c>
      <c r="B2685" s="87" t="s">
        <v>4456</v>
      </c>
      <c r="C2685" s="87" t="s">
        <v>3774</v>
      </c>
      <c r="D2685" s="86" t="s">
        <v>151</v>
      </c>
      <c r="E2685" s="86" t="s">
        <v>1165</v>
      </c>
      <c r="F2685" s="86" t="s">
        <v>27</v>
      </c>
      <c r="G2685" s="86" t="s">
        <v>85</v>
      </c>
      <c r="H2685" s="239">
        <f t="shared" si="39"/>
        <v>100</v>
      </c>
      <c r="I2685" s="86" t="s">
        <v>6205</v>
      </c>
    </row>
    <row r="2686" spans="1:9" x14ac:dyDescent="0.3">
      <c r="A2686" s="87" t="s">
        <v>4460</v>
      </c>
      <c r="B2686" s="87" t="s">
        <v>4456</v>
      </c>
      <c r="C2686" s="87" t="s">
        <v>3776</v>
      </c>
      <c r="D2686" s="86" t="s">
        <v>151</v>
      </c>
      <c r="E2686" s="86" t="s">
        <v>1165</v>
      </c>
      <c r="F2686" s="86" t="s">
        <v>27</v>
      </c>
      <c r="G2686" s="86" t="s">
        <v>22</v>
      </c>
      <c r="H2686" s="239">
        <f t="shared" si="39"/>
        <v>100</v>
      </c>
      <c r="I2686" s="86" t="s">
        <v>6205</v>
      </c>
    </row>
    <row r="2687" spans="1:9" x14ac:dyDescent="0.3">
      <c r="A2687" s="87" t="s">
        <v>4461</v>
      </c>
      <c r="B2687" s="87" t="s">
        <v>4456</v>
      </c>
      <c r="C2687" s="87" t="s">
        <v>4275</v>
      </c>
      <c r="D2687" s="86" t="s">
        <v>151</v>
      </c>
      <c r="E2687" s="86" t="s">
        <v>1165</v>
      </c>
      <c r="F2687" s="86" t="s">
        <v>27</v>
      </c>
      <c r="G2687" s="86" t="s">
        <v>85</v>
      </c>
      <c r="H2687" s="239">
        <f t="shared" si="39"/>
        <v>100</v>
      </c>
      <c r="I2687" s="86" t="s">
        <v>6205</v>
      </c>
    </row>
    <row r="2688" spans="1:9" x14ac:dyDescent="0.3">
      <c r="A2688" s="87" t="s">
        <v>4462</v>
      </c>
      <c r="B2688" s="87" t="s">
        <v>4456</v>
      </c>
      <c r="C2688" s="87" t="s">
        <v>3778</v>
      </c>
      <c r="D2688" s="86" t="s">
        <v>151</v>
      </c>
      <c r="E2688" s="86" t="s">
        <v>1165</v>
      </c>
      <c r="F2688" s="86" t="s">
        <v>27</v>
      </c>
      <c r="G2688" s="86"/>
      <c r="H2688" s="239">
        <f t="shared" ref="H2688:H2751" si="40">IF($A2688="","",IF($F2688=INDEX(Cat_ZAP,1),INDEX(Pts_ZAP,1),IF($G2688="","",_xlfn.XLOOKUP($G2688,Cat_Marg,Pts_Marg,""))))</f>
        <v>100</v>
      </c>
      <c r="I2688" s="86" t="s">
        <v>6205</v>
      </c>
    </row>
    <row r="2689" spans="1:9" x14ac:dyDescent="0.3">
      <c r="A2689" s="87" t="s">
        <v>4463</v>
      </c>
      <c r="B2689" s="87" t="s">
        <v>4456</v>
      </c>
      <c r="C2689" s="87" t="s">
        <v>3780</v>
      </c>
      <c r="D2689" s="86" t="s">
        <v>151</v>
      </c>
      <c r="E2689" s="86" t="s">
        <v>1165</v>
      </c>
      <c r="F2689" s="86" t="s">
        <v>27</v>
      </c>
      <c r="G2689" s="86"/>
      <c r="H2689" s="239">
        <f t="shared" si="40"/>
        <v>100</v>
      </c>
      <c r="I2689" s="86" t="s">
        <v>6205</v>
      </c>
    </row>
    <row r="2690" spans="1:9" x14ac:dyDescent="0.3">
      <c r="A2690" s="87" t="s">
        <v>4464</v>
      </c>
      <c r="B2690" s="87" t="s">
        <v>4456</v>
      </c>
      <c r="C2690" s="87" t="s">
        <v>3813</v>
      </c>
      <c r="D2690" s="86" t="s">
        <v>151</v>
      </c>
      <c r="E2690" s="86" t="s">
        <v>1165</v>
      </c>
      <c r="F2690" s="86" t="s">
        <v>27</v>
      </c>
      <c r="G2690" s="86" t="s">
        <v>22</v>
      </c>
      <c r="H2690" s="239">
        <f t="shared" si="40"/>
        <v>100</v>
      </c>
      <c r="I2690" s="86" t="s">
        <v>6205</v>
      </c>
    </row>
    <row r="2691" spans="1:9" x14ac:dyDescent="0.3">
      <c r="A2691" s="87" t="s">
        <v>4465</v>
      </c>
      <c r="B2691" s="87" t="s">
        <v>4456</v>
      </c>
      <c r="C2691" s="87" t="s">
        <v>3797</v>
      </c>
      <c r="D2691" s="86" t="s">
        <v>151</v>
      </c>
      <c r="E2691" s="86" t="s">
        <v>1165</v>
      </c>
      <c r="F2691" s="86" t="s">
        <v>27</v>
      </c>
      <c r="G2691" s="86" t="s">
        <v>22</v>
      </c>
      <c r="H2691" s="239">
        <f t="shared" si="40"/>
        <v>100</v>
      </c>
      <c r="I2691" s="86" t="s">
        <v>6205</v>
      </c>
    </row>
    <row r="2692" spans="1:9" x14ac:dyDescent="0.3">
      <c r="A2692" s="87" t="s">
        <v>4466</v>
      </c>
      <c r="B2692" s="87" t="s">
        <v>4456</v>
      </c>
      <c r="C2692" s="87" t="s">
        <v>2708</v>
      </c>
      <c r="D2692" s="86" t="s">
        <v>151</v>
      </c>
      <c r="E2692" s="86" t="s">
        <v>1165</v>
      </c>
      <c r="F2692" s="86" t="s">
        <v>27</v>
      </c>
      <c r="G2692" s="86"/>
      <c r="H2692" s="239">
        <f t="shared" si="40"/>
        <v>100</v>
      </c>
      <c r="I2692" s="86" t="s">
        <v>6205</v>
      </c>
    </row>
    <row r="2693" spans="1:9" x14ac:dyDescent="0.3">
      <c r="A2693" s="87" t="s">
        <v>4467</v>
      </c>
      <c r="B2693" s="87" t="s">
        <v>4468</v>
      </c>
      <c r="C2693" s="87" t="s">
        <v>1402</v>
      </c>
      <c r="D2693" s="86" t="s">
        <v>151</v>
      </c>
      <c r="E2693" s="86" t="s">
        <v>5354</v>
      </c>
      <c r="F2693" s="86" t="s">
        <v>27</v>
      </c>
      <c r="G2693" s="86" t="s">
        <v>85</v>
      </c>
      <c r="H2693" s="239">
        <f t="shared" si="40"/>
        <v>100</v>
      </c>
      <c r="I2693" s="86" t="s">
        <v>6205</v>
      </c>
    </row>
    <row r="2694" spans="1:9" x14ac:dyDescent="0.3">
      <c r="A2694" s="87" t="s">
        <v>4469</v>
      </c>
      <c r="B2694" s="87" t="s">
        <v>4468</v>
      </c>
      <c r="C2694" s="87" t="s">
        <v>2114</v>
      </c>
      <c r="D2694" s="86" t="s">
        <v>151</v>
      </c>
      <c r="E2694" s="86" t="s">
        <v>5354</v>
      </c>
      <c r="F2694" s="86" t="s">
        <v>27</v>
      </c>
      <c r="G2694" s="86" t="s">
        <v>22</v>
      </c>
      <c r="H2694" s="239">
        <f t="shared" si="40"/>
        <v>100</v>
      </c>
      <c r="I2694" s="86" t="s">
        <v>6205</v>
      </c>
    </row>
    <row r="2695" spans="1:9" x14ac:dyDescent="0.3">
      <c r="A2695" s="87" t="s">
        <v>4470</v>
      </c>
      <c r="B2695" s="87" t="s">
        <v>4468</v>
      </c>
      <c r="C2695" s="87" t="s">
        <v>2116</v>
      </c>
      <c r="D2695" s="86" t="s">
        <v>151</v>
      </c>
      <c r="E2695" s="86" t="s">
        <v>5354</v>
      </c>
      <c r="F2695" s="86" t="s">
        <v>27</v>
      </c>
      <c r="G2695" s="86" t="s">
        <v>85</v>
      </c>
      <c r="H2695" s="239">
        <f t="shared" si="40"/>
        <v>100</v>
      </c>
      <c r="I2695" s="86" t="s">
        <v>6205</v>
      </c>
    </row>
    <row r="2696" spans="1:9" x14ac:dyDescent="0.3">
      <c r="A2696" s="87" t="s">
        <v>4471</v>
      </c>
      <c r="B2696" s="87" t="s">
        <v>4468</v>
      </c>
      <c r="C2696" s="87" t="s">
        <v>3767</v>
      </c>
      <c r="D2696" s="86" t="s">
        <v>151</v>
      </c>
      <c r="E2696" s="86" t="s">
        <v>5354</v>
      </c>
      <c r="F2696" s="86" t="s">
        <v>27</v>
      </c>
      <c r="G2696" s="86" t="s">
        <v>85</v>
      </c>
      <c r="H2696" s="239">
        <f t="shared" si="40"/>
        <v>100</v>
      </c>
      <c r="I2696" s="86" t="s">
        <v>6205</v>
      </c>
    </row>
    <row r="2697" spans="1:9" x14ac:dyDescent="0.3">
      <c r="A2697" s="87" t="s">
        <v>4472</v>
      </c>
      <c r="B2697" s="87" t="s">
        <v>4468</v>
      </c>
      <c r="C2697" s="87" t="s">
        <v>3769</v>
      </c>
      <c r="D2697" s="86" t="s">
        <v>151</v>
      </c>
      <c r="E2697" s="86" t="s">
        <v>5354</v>
      </c>
      <c r="F2697" s="86" t="s">
        <v>27</v>
      </c>
      <c r="G2697" s="86" t="s">
        <v>85</v>
      </c>
      <c r="H2697" s="239">
        <f t="shared" si="40"/>
        <v>100</v>
      </c>
      <c r="I2697" s="86" t="s">
        <v>6205</v>
      </c>
    </row>
    <row r="2698" spans="1:9" x14ac:dyDescent="0.3">
      <c r="A2698" s="87" t="s">
        <v>4473</v>
      </c>
      <c r="B2698" s="87" t="s">
        <v>4474</v>
      </c>
      <c r="C2698" s="87" t="s">
        <v>3802</v>
      </c>
      <c r="D2698" s="86" t="s">
        <v>151</v>
      </c>
      <c r="E2698" s="86" t="s">
        <v>5355</v>
      </c>
      <c r="F2698" s="86" t="s">
        <v>27</v>
      </c>
      <c r="G2698" s="86" t="s">
        <v>85</v>
      </c>
      <c r="H2698" s="239">
        <f t="shared" si="40"/>
        <v>100</v>
      </c>
      <c r="I2698" s="86" t="s">
        <v>6205</v>
      </c>
    </row>
    <row r="2699" spans="1:9" x14ac:dyDescent="0.3">
      <c r="A2699" s="87" t="s">
        <v>4475</v>
      </c>
      <c r="B2699" s="87" t="s">
        <v>4474</v>
      </c>
      <c r="C2699" s="87" t="s">
        <v>2706</v>
      </c>
      <c r="D2699" s="86" t="s">
        <v>151</v>
      </c>
      <c r="E2699" s="86" t="s">
        <v>5355</v>
      </c>
      <c r="F2699" s="86" t="s">
        <v>27</v>
      </c>
      <c r="G2699" s="86" t="s">
        <v>85</v>
      </c>
      <c r="H2699" s="239">
        <f t="shared" si="40"/>
        <v>100</v>
      </c>
      <c r="I2699" s="86" t="s">
        <v>6205</v>
      </c>
    </row>
    <row r="2700" spans="1:9" x14ac:dyDescent="0.3">
      <c r="A2700" s="87" t="s">
        <v>4476</v>
      </c>
      <c r="B2700" s="87" t="s">
        <v>4474</v>
      </c>
      <c r="C2700" s="87" t="s">
        <v>3822</v>
      </c>
      <c r="D2700" s="86" t="s">
        <v>151</v>
      </c>
      <c r="E2700" s="86" t="s">
        <v>5355</v>
      </c>
      <c r="F2700" s="86" t="s">
        <v>27</v>
      </c>
      <c r="G2700" s="86" t="s">
        <v>85</v>
      </c>
      <c r="H2700" s="239">
        <f t="shared" si="40"/>
        <v>100</v>
      </c>
      <c r="I2700" s="86" t="s">
        <v>6205</v>
      </c>
    </row>
    <row r="2701" spans="1:9" x14ac:dyDescent="0.3">
      <c r="A2701" s="87" t="s">
        <v>4477</v>
      </c>
      <c r="B2701" s="87" t="s">
        <v>4478</v>
      </c>
      <c r="C2701" s="87" t="s">
        <v>1450</v>
      </c>
      <c r="D2701" s="86" t="s">
        <v>1070</v>
      </c>
      <c r="E2701" s="86" t="s">
        <v>1070</v>
      </c>
      <c r="F2701" s="86" t="s">
        <v>27</v>
      </c>
      <c r="G2701" s="86" t="s">
        <v>22</v>
      </c>
      <c r="H2701" s="239">
        <f t="shared" si="40"/>
        <v>100</v>
      </c>
      <c r="I2701" s="86" t="s">
        <v>6205</v>
      </c>
    </row>
    <row r="2702" spans="1:9" x14ac:dyDescent="0.3">
      <c r="A2702" s="87" t="s">
        <v>4479</v>
      </c>
      <c r="B2702" s="87" t="s">
        <v>4478</v>
      </c>
      <c r="C2702" s="87" t="s">
        <v>1732</v>
      </c>
      <c r="D2702" s="86" t="s">
        <v>1070</v>
      </c>
      <c r="E2702" s="86" t="s">
        <v>1070</v>
      </c>
      <c r="F2702" s="86" t="s">
        <v>27</v>
      </c>
      <c r="G2702" s="86" t="s">
        <v>85</v>
      </c>
      <c r="H2702" s="239">
        <f t="shared" si="40"/>
        <v>100</v>
      </c>
      <c r="I2702" s="86" t="s">
        <v>6205</v>
      </c>
    </row>
    <row r="2703" spans="1:9" x14ac:dyDescent="0.3">
      <c r="A2703" s="87" t="s">
        <v>4480</v>
      </c>
      <c r="B2703" s="87" t="s">
        <v>4478</v>
      </c>
      <c r="C2703" s="87" t="s">
        <v>1452</v>
      </c>
      <c r="D2703" s="86" t="s">
        <v>1070</v>
      </c>
      <c r="E2703" s="86" t="s">
        <v>1070</v>
      </c>
      <c r="F2703" s="86" t="s">
        <v>27</v>
      </c>
      <c r="G2703" s="86" t="s">
        <v>22</v>
      </c>
      <c r="H2703" s="239">
        <f t="shared" si="40"/>
        <v>100</v>
      </c>
      <c r="I2703" s="86" t="s">
        <v>6205</v>
      </c>
    </row>
    <row r="2704" spans="1:9" x14ac:dyDescent="0.3">
      <c r="A2704" s="87" t="s">
        <v>4481</v>
      </c>
      <c r="B2704" s="87" t="s">
        <v>4482</v>
      </c>
      <c r="C2704" s="87" t="s">
        <v>1833</v>
      </c>
      <c r="D2704" s="86" t="s">
        <v>1072</v>
      </c>
      <c r="E2704" s="86" t="s">
        <v>1072</v>
      </c>
      <c r="F2704" s="86" t="s">
        <v>27</v>
      </c>
      <c r="G2704" s="86" t="s">
        <v>20</v>
      </c>
      <c r="H2704" s="239">
        <f t="shared" si="40"/>
        <v>100</v>
      </c>
      <c r="I2704" s="86" t="s">
        <v>6205</v>
      </c>
    </row>
    <row r="2705" spans="1:9" x14ac:dyDescent="0.3">
      <c r="A2705" s="87" t="s">
        <v>4483</v>
      </c>
      <c r="B2705" s="87" t="s">
        <v>4482</v>
      </c>
      <c r="C2705" s="87" t="s">
        <v>1803</v>
      </c>
      <c r="D2705" s="86" t="s">
        <v>1072</v>
      </c>
      <c r="E2705" s="86" t="s">
        <v>1072</v>
      </c>
      <c r="F2705" s="86" t="s">
        <v>27</v>
      </c>
      <c r="G2705" s="86" t="s">
        <v>20</v>
      </c>
      <c r="H2705" s="239">
        <f t="shared" si="40"/>
        <v>100</v>
      </c>
      <c r="I2705" s="86" t="s">
        <v>6205</v>
      </c>
    </row>
    <row r="2706" spans="1:9" x14ac:dyDescent="0.3">
      <c r="A2706" s="87" t="s">
        <v>4484</v>
      </c>
      <c r="B2706" s="87" t="s">
        <v>4482</v>
      </c>
      <c r="C2706" s="87" t="s">
        <v>1805</v>
      </c>
      <c r="D2706" s="86" t="s">
        <v>1072</v>
      </c>
      <c r="E2706" s="86" t="s">
        <v>1072</v>
      </c>
      <c r="F2706" s="86" t="s">
        <v>27</v>
      </c>
      <c r="G2706" s="86" t="s">
        <v>20</v>
      </c>
      <c r="H2706" s="239">
        <f t="shared" si="40"/>
        <v>100</v>
      </c>
      <c r="I2706" s="86" t="s">
        <v>6205</v>
      </c>
    </row>
    <row r="2707" spans="1:9" x14ac:dyDescent="0.3">
      <c r="A2707" s="87" t="s">
        <v>4485</v>
      </c>
      <c r="B2707" s="87" t="s">
        <v>4482</v>
      </c>
      <c r="C2707" s="87" t="s">
        <v>1807</v>
      </c>
      <c r="D2707" s="86" t="s">
        <v>1072</v>
      </c>
      <c r="E2707" s="86" t="s">
        <v>1072</v>
      </c>
      <c r="F2707" s="86" t="s">
        <v>27</v>
      </c>
      <c r="G2707" s="86" t="s">
        <v>85</v>
      </c>
      <c r="H2707" s="239">
        <f t="shared" si="40"/>
        <v>100</v>
      </c>
      <c r="I2707" s="86" t="s">
        <v>6205</v>
      </c>
    </row>
    <row r="2708" spans="1:9" x14ac:dyDescent="0.3">
      <c r="A2708" s="87" t="s">
        <v>4486</v>
      </c>
      <c r="B2708" s="87" t="s">
        <v>4482</v>
      </c>
      <c r="C2708" s="87" t="s">
        <v>1809</v>
      </c>
      <c r="D2708" s="86" t="s">
        <v>1072</v>
      </c>
      <c r="E2708" s="86" t="s">
        <v>1072</v>
      </c>
      <c r="F2708" s="86" t="s">
        <v>27</v>
      </c>
      <c r="G2708" s="86" t="s">
        <v>22</v>
      </c>
      <c r="H2708" s="239">
        <f t="shared" si="40"/>
        <v>100</v>
      </c>
      <c r="I2708" s="86" t="s">
        <v>6205</v>
      </c>
    </row>
    <row r="2709" spans="1:9" x14ac:dyDescent="0.3">
      <c r="A2709" s="87" t="s">
        <v>4487</v>
      </c>
      <c r="B2709" s="87" t="s">
        <v>4482</v>
      </c>
      <c r="C2709" s="87" t="s">
        <v>1811</v>
      </c>
      <c r="D2709" s="86" t="s">
        <v>1072</v>
      </c>
      <c r="E2709" s="86" t="s">
        <v>1072</v>
      </c>
      <c r="F2709" s="86" t="s">
        <v>27</v>
      </c>
      <c r="G2709" s="86" t="s">
        <v>22</v>
      </c>
      <c r="H2709" s="239">
        <f t="shared" si="40"/>
        <v>100</v>
      </c>
      <c r="I2709" s="86" t="s">
        <v>6205</v>
      </c>
    </row>
    <row r="2710" spans="1:9" x14ac:dyDescent="0.3">
      <c r="A2710" s="87" t="s">
        <v>4488</v>
      </c>
      <c r="B2710" s="87" t="s">
        <v>4482</v>
      </c>
      <c r="C2710" s="87" t="s">
        <v>1813</v>
      </c>
      <c r="D2710" s="86" t="s">
        <v>1072</v>
      </c>
      <c r="E2710" s="86" t="s">
        <v>1072</v>
      </c>
      <c r="F2710" s="86" t="s">
        <v>27</v>
      </c>
      <c r="G2710" s="86"/>
      <c r="H2710" s="239">
        <f t="shared" si="40"/>
        <v>100</v>
      </c>
      <c r="I2710" s="86" t="s">
        <v>6205</v>
      </c>
    </row>
    <row r="2711" spans="1:9" x14ac:dyDescent="0.3">
      <c r="A2711" s="87" t="s">
        <v>4489</v>
      </c>
      <c r="B2711" s="87" t="s">
        <v>4482</v>
      </c>
      <c r="C2711" s="87" t="s">
        <v>1835</v>
      </c>
      <c r="D2711" s="86" t="s">
        <v>1072</v>
      </c>
      <c r="E2711" s="86" t="s">
        <v>1072</v>
      </c>
      <c r="F2711" s="86" t="s">
        <v>27</v>
      </c>
      <c r="G2711" s="86" t="s">
        <v>20</v>
      </c>
      <c r="H2711" s="239">
        <f t="shared" si="40"/>
        <v>100</v>
      </c>
      <c r="I2711" s="86" t="s">
        <v>6205</v>
      </c>
    </row>
    <row r="2712" spans="1:9" x14ac:dyDescent="0.3">
      <c r="A2712" s="87" t="s">
        <v>4490</v>
      </c>
      <c r="B2712" s="87" t="s">
        <v>4491</v>
      </c>
      <c r="C2712" s="87" t="s">
        <v>1815</v>
      </c>
      <c r="D2712" s="86" t="s">
        <v>1072</v>
      </c>
      <c r="E2712" s="86" t="s">
        <v>5356</v>
      </c>
      <c r="F2712" s="86" t="s">
        <v>27</v>
      </c>
      <c r="G2712" s="86" t="s">
        <v>22</v>
      </c>
      <c r="H2712" s="239">
        <f t="shared" si="40"/>
        <v>100</v>
      </c>
      <c r="I2712" s="86" t="s">
        <v>6205</v>
      </c>
    </row>
    <row r="2713" spans="1:9" x14ac:dyDescent="0.3">
      <c r="A2713" s="87" t="s">
        <v>4492</v>
      </c>
      <c r="B2713" s="87" t="s">
        <v>4491</v>
      </c>
      <c r="C2713" s="87" t="s">
        <v>1817</v>
      </c>
      <c r="D2713" s="86" t="s">
        <v>1072</v>
      </c>
      <c r="E2713" s="86" t="s">
        <v>5356</v>
      </c>
      <c r="F2713" s="86" t="s">
        <v>27</v>
      </c>
      <c r="G2713" s="86" t="s">
        <v>85</v>
      </c>
      <c r="H2713" s="239">
        <f t="shared" si="40"/>
        <v>100</v>
      </c>
      <c r="I2713" s="86" t="s">
        <v>6205</v>
      </c>
    </row>
    <row r="2714" spans="1:9" x14ac:dyDescent="0.3">
      <c r="A2714" s="87" t="s">
        <v>4493</v>
      </c>
      <c r="B2714" s="87" t="s">
        <v>4494</v>
      </c>
      <c r="C2714" s="87" t="s">
        <v>1738</v>
      </c>
      <c r="D2714" s="86" t="s">
        <v>1074</v>
      </c>
      <c r="E2714" s="86" t="s">
        <v>1075</v>
      </c>
      <c r="F2714" s="86" t="s">
        <v>27</v>
      </c>
      <c r="G2714" s="86" t="s">
        <v>22</v>
      </c>
      <c r="H2714" s="239">
        <f t="shared" si="40"/>
        <v>100</v>
      </c>
      <c r="I2714" s="86" t="s">
        <v>6205</v>
      </c>
    </row>
    <row r="2715" spans="1:9" x14ac:dyDescent="0.3">
      <c r="A2715" s="87" t="s">
        <v>4495</v>
      </c>
      <c r="B2715" s="87" t="s">
        <v>4494</v>
      </c>
      <c r="C2715" s="87" t="s">
        <v>1740</v>
      </c>
      <c r="D2715" s="86" t="s">
        <v>1074</v>
      </c>
      <c r="E2715" s="86" t="s">
        <v>1075</v>
      </c>
      <c r="F2715" s="86" t="s">
        <v>27</v>
      </c>
      <c r="G2715" s="86" t="s">
        <v>22</v>
      </c>
      <c r="H2715" s="239">
        <f t="shared" si="40"/>
        <v>100</v>
      </c>
      <c r="I2715" s="86" t="s">
        <v>6205</v>
      </c>
    </row>
    <row r="2716" spans="1:9" x14ac:dyDescent="0.3">
      <c r="A2716" s="87" t="s">
        <v>4496</v>
      </c>
      <c r="B2716" s="87" t="s">
        <v>4494</v>
      </c>
      <c r="C2716" s="87" t="s">
        <v>1742</v>
      </c>
      <c r="D2716" s="86" t="s">
        <v>1074</v>
      </c>
      <c r="E2716" s="86" t="s">
        <v>1075</v>
      </c>
      <c r="F2716" s="86" t="s">
        <v>27</v>
      </c>
      <c r="G2716" s="86" t="s">
        <v>22</v>
      </c>
      <c r="H2716" s="239">
        <f t="shared" si="40"/>
        <v>100</v>
      </c>
      <c r="I2716" s="86" t="s">
        <v>6205</v>
      </c>
    </row>
    <row r="2717" spans="1:9" x14ac:dyDescent="0.3">
      <c r="A2717" s="87" t="s">
        <v>4497</v>
      </c>
      <c r="B2717" s="87" t="s">
        <v>4494</v>
      </c>
      <c r="C2717" s="87" t="s">
        <v>1708</v>
      </c>
      <c r="D2717" s="86" t="s">
        <v>1074</v>
      </c>
      <c r="E2717" s="86" t="s">
        <v>1075</v>
      </c>
      <c r="F2717" s="86" t="s">
        <v>27</v>
      </c>
      <c r="G2717" s="86" t="s">
        <v>22</v>
      </c>
      <c r="H2717" s="239">
        <f t="shared" si="40"/>
        <v>100</v>
      </c>
      <c r="I2717" s="86" t="s">
        <v>6205</v>
      </c>
    </row>
    <row r="2718" spans="1:9" x14ac:dyDescent="0.3">
      <c r="A2718" s="87" t="s">
        <v>4498</v>
      </c>
      <c r="B2718" s="87" t="s">
        <v>4499</v>
      </c>
      <c r="C2718" s="87" t="s">
        <v>1972</v>
      </c>
      <c r="D2718" s="86" t="s">
        <v>1074</v>
      </c>
      <c r="E2718" s="86" t="s">
        <v>5357</v>
      </c>
      <c r="F2718" s="86" t="s">
        <v>27</v>
      </c>
      <c r="G2718" s="86" t="s">
        <v>20</v>
      </c>
      <c r="H2718" s="239">
        <f t="shared" si="40"/>
        <v>100</v>
      </c>
      <c r="I2718" s="86" t="s">
        <v>6205</v>
      </c>
    </row>
    <row r="2719" spans="1:9" x14ac:dyDescent="0.3">
      <c r="A2719" s="87" t="s">
        <v>4500</v>
      </c>
      <c r="B2719" s="87" t="s">
        <v>4499</v>
      </c>
      <c r="C2719" s="87" t="s">
        <v>1974</v>
      </c>
      <c r="D2719" s="86" t="s">
        <v>1074</v>
      </c>
      <c r="E2719" s="86" t="s">
        <v>5357</v>
      </c>
      <c r="F2719" s="86" t="s">
        <v>27</v>
      </c>
      <c r="G2719" s="86" t="s">
        <v>22</v>
      </c>
      <c r="H2719" s="239">
        <f t="shared" si="40"/>
        <v>100</v>
      </c>
      <c r="I2719" s="86" t="s">
        <v>6205</v>
      </c>
    </row>
    <row r="2720" spans="1:9" x14ac:dyDescent="0.3">
      <c r="A2720" s="87" t="s">
        <v>4501</v>
      </c>
      <c r="B2720" s="87" t="s">
        <v>4502</v>
      </c>
      <c r="C2720" s="87" t="s">
        <v>1712</v>
      </c>
      <c r="D2720" s="86" t="s">
        <v>1074</v>
      </c>
      <c r="E2720" s="86" t="s">
        <v>5358</v>
      </c>
      <c r="F2720" s="86" t="s">
        <v>27</v>
      </c>
      <c r="G2720" s="86" t="s">
        <v>22</v>
      </c>
      <c r="H2720" s="239">
        <f t="shared" si="40"/>
        <v>100</v>
      </c>
      <c r="I2720" s="86" t="s">
        <v>6205</v>
      </c>
    </row>
    <row r="2721" spans="1:9" x14ac:dyDescent="0.3">
      <c r="A2721" s="87" t="s">
        <v>4503</v>
      </c>
      <c r="B2721" s="87" t="s">
        <v>4502</v>
      </c>
      <c r="C2721" s="87" t="s">
        <v>1431</v>
      </c>
      <c r="D2721" s="86" t="s">
        <v>1074</v>
      </c>
      <c r="E2721" s="86" t="s">
        <v>5358</v>
      </c>
      <c r="F2721" s="86" t="s">
        <v>27</v>
      </c>
      <c r="G2721" s="86" t="s">
        <v>22</v>
      </c>
      <c r="H2721" s="239">
        <f t="shared" si="40"/>
        <v>100</v>
      </c>
      <c r="I2721" s="86" t="s">
        <v>6205</v>
      </c>
    </row>
    <row r="2722" spans="1:9" x14ac:dyDescent="0.3">
      <c r="A2722" s="87" t="s">
        <v>4504</v>
      </c>
      <c r="B2722" s="87" t="s">
        <v>4502</v>
      </c>
      <c r="C2722" s="87" t="s">
        <v>1433</v>
      </c>
      <c r="D2722" s="86" t="s">
        <v>1074</v>
      </c>
      <c r="E2722" s="86" t="s">
        <v>5358</v>
      </c>
      <c r="F2722" s="86" t="s">
        <v>27</v>
      </c>
      <c r="G2722" s="86" t="s">
        <v>85</v>
      </c>
      <c r="H2722" s="239">
        <f t="shared" si="40"/>
        <v>100</v>
      </c>
      <c r="I2722" s="86" t="s">
        <v>6205</v>
      </c>
    </row>
    <row r="2723" spans="1:9" x14ac:dyDescent="0.3">
      <c r="A2723" s="87" t="s">
        <v>4505</v>
      </c>
      <c r="B2723" s="87" t="s">
        <v>4506</v>
      </c>
      <c r="C2723" s="87" t="s">
        <v>1435</v>
      </c>
      <c r="D2723" s="86" t="s">
        <v>1074</v>
      </c>
      <c r="E2723" s="86" t="s">
        <v>5359</v>
      </c>
      <c r="F2723" s="86" t="s">
        <v>27</v>
      </c>
      <c r="G2723" s="86" t="s">
        <v>85</v>
      </c>
      <c r="H2723" s="239">
        <f t="shared" si="40"/>
        <v>100</v>
      </c>
      <c r="I2723" s="86" t="s">
        <v>6205</v>
      </c>
    </row>
    <row r="2724" spans="1:9" x14ac:dyDescent="0.3">
      <c r="A2724" s="87" t="s">
        <v>4507</v>
      </c>
      <c r="B2724" s="87" t="s">
        <v>4506</v>
      </c>
      <c r="C2724" s="87" t="s">
        <v>1437</v>
      </c>
      <c r="D2724" s="86" t="s">
        <v>1074</v>
      </c>
      <c r="E2724" s="86" t="s">
        <v>5359</v>
      </c>
      <c r="F2724" s="86" t="s">
        <v>27</v>
      </c>
      <c r="G2724" s="86" t="s">
        <v>22</v>
      </c>
      <c r="H2724" s="239">
        <f t="shared" si="40"/>
        <v>100</v>
      </c>
      <c r="I2724" s="86" t="s">
        <v>6205</v>
      </c>
    </row>
    <row r="2725" spans="1:9" x14ac:dyDescent="0.3">
      <c r="A2725" s="87" t="s">
        <v>4508</v>
      </c>
      <c r="B2725" s="87" t="s">
        <v>4506</v>
      </c>
      <c r="C2725" s="87" t="s">
        <v>1718</v>
      </c>
      <c r="D2725" s="86" t="s">
        <v>1074</v>
      </c>
      <c r="E2725" s="86" t="s">
        <v>5359</v>
      </c>
      <c r="F2725" s="86" t="s">
        <v>27</v>
      </c>
      <c r="G2725" s="86" t="s">
        <v>85</v>
      </c>
      <c r="H2725" s="239">
        <f t="shared" si="40"/>
        <v>100</v>
      </c>
      <c r="I2725" s="86" t="s">
        <v>6205</v>
      </c>
    </row>
    <row r="2726" spans="1:9" x14ac:dyDescent="0.3">
      <c r="A2726" s="87" t="s">
        <v>4509</v>
      </c>
      <c r="B2726" s="87" t="s">
        <v>4510</v>
      </c>
      <c r="C2726" s="87" t="s">
        <v>1956</v>
      </c>
      <c r="D2726" s="86" t="s">
        <v>1074</v>
      </c>
      <c r="E2726" s="86" t="s">
        <v>5360</v>
      </c>
      <c r="F2726" s="86" t="s">
        <v>27</v>
      </c>
      <c r="G2726" s="86" t="s">
        <v>85</v>
      </c>
      <c r="H2726" s="239">
        <f t="shared" si="40"/>
        <v>100</v>
      </c>
      <c r="I2726" s="86" t="s">
        <v>6205</v>
      </c>
    </row>
    <row r="2727" spans="1:9" x14ac:dyDescent="0.3">
      <c r="A2727" s="87" t="s">
        <v>4511</v>
      </c>
      <c r="B2727" s="87" t="s">
        <v>4510</v>
      </c>
      <c r="C2727" s="87" t="s">
        <v>1958</v>
      </c>
      <c r="D2727" s="86" t="s">
        <v>1074</v>
      </c>
      <c r="E2727" s="86" t="s">
        <v>5360</v>
      </c>
      <c r="F2727" s="86" t="s">
        <v>27</v>
      </c>
      <c r="G2727" s="86" t="s">
        <v>22</v>
      </c>
      <c r="H2727" s="239">
        <f t="shared" si="40"/>
        <v>100</v>
      </c>
      <c r="I2727" s="86" t="s">
        <v>6205</v>
      </c>
    </row>
    <row r="2728" spans="1:9" x14ac:dyDescent="0.3">
      <c r="A2728" s="87" t="s">
        <v>4512</v>
      </c>
      <c r="B2728" s="87" t="s">
        <v>4510</v>
      </c>
      <c r="C2728" s="87" t="s">
        <v>1960</v>
      </c>
      <c r="D2728" s="86" t="s">
        <v>1074</v>
      </c>
      <c r="E2728" s="86" t="s">
        <v>5360</v>
      </c>
      <c r="F2728" s="86" t="s">
        <v>27</v>
      </c>
      <c r="G2728" s="86" t="s">
        <v>85</v>
      </c>
      <c r="H2728" s="239">
        <f t="shared" si="40"/>
        <v>100</v>
      </c>
      <c r="I2728" s="86" t="s">
        <v>6205</v>
      </c>
    </row>
    <row r="2729" spans="1:9" x14ac:dyDescent="0.3">
      <c r="A2729" s="87" t="s">
        <v>4513</v>
      </c>
      <c r="B2729" s="87" t="s">
        <v>4514</v>
      </c>
      <c r="C2729" s="87" t="s">
        <v>3945</v>
      </c>
      <c r="D2729" s="86" t="s">
        <v>1074</v>
      </c>
      <c r="E2729" s="86" t="s">
        <v>5361</v>
      </c>
      <c r="F2729" s="86" t="s">
        <v>27</v>
      </c>
      <c r="G2729" s="86" t="s">
        <v>85</v>
      </c>
      <c r="H2729" s="239">
        <f t="shared" si="40"/>
        <v>100</v>
      </c>
      <c r="I2729" s="86" t="s">
        <v>6205</v>
      </c>
    </row>
    <row r="2730" spans="1:9" x14ac:dyDescent="0.3">
      <c r="A2730" s="87" t="s">
        <v>4515</v>
      </c>
      <c r="B2730" s="87" t="s">
        <v>4514</v>
      </c>
      <c r="C2730" s="87" t="s">
        <v>1962</v>
      </c>
      <c r="D2730" s="86" t="s">
        <v>1074</v>
      </c>
      <c r="E2730" s="86" t="s">
        <v>5361</v>
      </c>
      <c r="F2730" s="86" t="s">
        <v>27</v>
      </c>
      <c r="G2730" s="86" t="s">
        <v>22</v>
      </c>
      <c r="H2730" s="239">
        <f t="shared" si="40"/>
        <v>100</v>
      </c>
      <c r="I2730" s="86" t="s">
        <v>6205</v>
      </c>
    </row>
    <row r="2731" spans="1:9" x14ac:dyDescent="0.3">
      <c r="A2731" s="87" t="s">
        <v>4516</v>
      </c>
      <c r="B2731" s="87" t="s">
        <v>4514</v>
      </c>
      <c r="C2731" s="87" t="s">
        <v>1964</v>
      </c>
      <c r="D2731" s="86" t="s">
        <v>1074</v>
      </c>
      <c r="E2731" s="86" t="s">
        <v>5361</v>
      </c>
      <c r="F2731" s="86" t="s">
        <v>27</v>
      </c>
      <c r="G2731" s="86" t="s">
        <v>22</v>
      </c>
      <c r="H2731" s="239">
        <f t="shared" si="40"/>
        <v>100</v>
      </c>
      <c r="I2731" s="86" t="s">
        <v>6205</v>
      </c>
    </row>
    <row r="2732" spans="1:9" x14ac:dyDescent="0.3">
      <c r="A2732" s="87" t="s">
        <v>4517</v>
      </c>
      <c r="B2732" s="87" t="s">
        <v>4518</v>
      </c>
      <c r="C2732" s="87" t="s">
        <v>1394</v>
      </c>
      <c r="D2732" s="86" t="s">
        <v>1077</v>
      </c>
      <c r="E2732" s="86" t="s">
        <v>1077</v>
      </c>
      <c r="F2732" s="86" t="s">
        <v>27</v>
      </c>
      <c r="G2732" s="86" t="s">
        <v>85</v>
      </c>
      <c r="H2732" s="239">
        <f t="shared" si="40"/>
        <v>100</v>
      </c>
      <c r="I2732" s="86" t="s">
        <v>6205</v>
      </c>
    </row>
    <row r="2733" spans="1:9" x14ac:dyDescent="0.3">
      <c r="A2733" s="87" t="s">
        <v>4519</v>
      </c>
      <c r="B2733" s="87" t="s">
        <v>4518</v>
      </c>
      <c r="C2733" s="87" t="s">
        <v>1399</v>
      </c>
      <c r="D2733" s="86" t="s">
        <v>1077</v>
      </c>
      <c r="E2733" s="86" t="s">
        <v>1077</v>
      </c>
      <c r="F2733" s="86" t="s">
        <v>27</v>
      </c>
      <c r="G2733" s="86" t="s">
        <v>22</v>
      </c>
      <c r="H2733" s="239">
        <f t="shared" si="40"/>
        <v>100</v>
      </c>
      <c r="I2733" s="86" t="s">
        <v>6205</v>
      </c>
    </row>
    <row r="2734" spans="1:9" x14ac:dyDescent="0.3">
      <c r="A2734" s="87" t="s">
        <v>4520</v>
      </c>
      <c r="B2734" s="87" t="s">
        <v>4518</v>
      </c>
      <c r="C2734" s="87" t="s">
        <v>1723</v>
      </c>
      <c r="D2734" s="86" t="s">
        <v>1077</v>
      </c>
      <c r="E2734" s="86" t="s">
        <v>1077</v>
      </c>
      <c r="F2734" s="86" t="s">
        <v>27</v>
      </c>
      <c r="G2734" s="86" t="s">
        <v>22</v>
      </c>
      <c r="H2734" s="239">
        <f t="shared" si="40"/>
        <v>100</v>
      </c>
      <c r="I2734" s="86" t="s">
        <v>6205</v>
      </c>
    </row>
    <row r="2735" spans="1:9" x14ac:dyDescent="0.3">
      <c r="A2735" s="87" t="s">
        <v>4521</v>
      </c>
      <c r="B2735" s="87" t="s">
        <v>4522</v>
      </c>
      <c r="C2735" s="87" t="s">
        <v>1404</v>
      </c>
      <c r="D2735" s="86" t="s">
        <v>1079</v>
      </c>
      <c r="E2735" s="86" t="s">
        <v>1079</v>
      </c>
      <c r="F2735" s="86" t="s">
        <v>27</v>
      </c>
      <c r="G2735" s="86" t="s">
        <v>85</v>
      </c>
      <c r="H2735" s="239">
        <f t="shared" si="40"/>
        <v>100</v>
      </c>
      <c r="I2735" s="86" t="s">
        <v>6205</v>
      </c>
    </row>
    <row r="2736" spans="1:9" x14ac:dyDescent="0.3">
      <c r="A2736" s="87" t="s">
        <v>4523</v>
      </c>
      <c r="B2736" s="87" t="s">
        <v>4522</v>
      </c>
      <c r="C2736" s="87" t="s">
        <v>1406</v>
      </c>
      <c r="D2736" s="86" t="s">
        <v>1079</v>
      </c>
      <c r="E2736" s="86" t="s">
        <v>1079</v>
      </c>
      <c r="F2736" s="86" t="s">
        <v>27</v>
      </c>
      <c r="G2736" s="86" t="s">
        <v>85</v>
      </c>
      <c r="H2736" s="239">
        <f t="shared" si="40"/>
        <v>100</v>
      </c>
      <c r="I2736" s="86" t="s">
        <v>6205</v>
      </c>
    </row>
    <row r="2737" spans="1:9" x14ac:dyDescent="0.3">
      <c r="A2737" s="87" t="s">
        <v>4524</v>
      </c>
      <c r="B2737" s="87" t="s">
        <v>4522</v>
      </c>
      <c r="C2737" s="87" t="s">
        <v>1408</v>
      </c>
      <c r="D2737" s="86" t="s">
        <v>1079</v>
      </c>
      <c r="E2737" s="86" t="s">
        <v>1079</v>
      </c>
      <c r="F2737" s="86" t="s">
        <v>27</v>
      </c>
      <c r="G2737" s="86" t="s">
        <v>22</v>
      </c>
      <c r="H2737" s="239">
        <f t="shared" si="40"/>
        <v>100</v>
      </c>
      <c r="I2737" s="86" t="s">
        <v>6205</v>
      </c>
    </row>
    <row r="2738" spans="1:9" x14ac:dyDescent="0.3">
      <c r="A2738" s="87" t="s">
        <v>4525</v>
      </c>
      <c r="B2738" s="87" t="s">
        <v>4526</v>
      </c>
      <c r="C2738" s="87" t="s">
        <v>1728</v>
      </c>
      <c r="D2738" s="86" t="s">
        <v>1081</v>
      </c>
      <c r="E2738" s="86" t="s">
        <v>1081</v>
      </c>
      <c r="F2738" s="86" t="s">
        <v>27</v>
      </c>
      <c r="G2738" s="86" t="s">
        <v>85</v>
      </c>
      <c r="H2738" s="239">
        <f t="shared" si="40"/>
        <v>100</v>
      </c>
      <c r="I2738" s="86" t="s">
        <v>6205</v>
      </c>
    </row>
    <row r="2739" spans="1:9" x14ac:dyDescent="0.3">
      <c r="A2739" s="87" t="s">
        <v>4527</v>
      </c>
      <c r="B2739" s="87" t="s">
        <v>4528</v>
      </c>
      <c r="C2739" s="87" t="s">
        <v>1454</v>
      </c>
      <c r="D2739" s="86" t="s">
        <v>1081</v>
      </c>
      <c r="E2739" s="86" t="s">
        <v>5362</v>
      </c>
      <c r="F2739" s="86" t="s">
        <v>27</v>
      </c>
      <c r="G2739" s="86" t="s">
        <v>85</v>
      </c>
      <c r="H2739" s="239">
        <f t="shared" si="40"/>
        <v>100</v>
      </c>
      <c r="I2739" s="86" t="s">
        <v>6205</v>
      </c>
    </row>
    <row r="2740" spans="1:9" x14ac:dyDescent="0.3">
      <c r="A2740" s="87" t="s">
        <v>4529</v>
      </c>
      <c r="B2740" s="87" t="s">
        <v>4530</v>
      </c>
      <c r="C2740" s="87" t="s">
        <v>1732</v>
      </c>
      <c r="D2740" s="86" t="s">
        <v>1081</v>
      </c>
      <c r="E2740" s="86" t="s">
        <v>5363</v>
      </c>
      <c r="F2740" s="86" t="s">
        <v>27</v>
      </c>
      <c r="G2740" s="86" t="s">
        <v>85</v>
      </c>
      <c r="H2740" s="239">
        <f t="shared" si="40"/>
        <v>100</v>
      </c>
      <c r="I2740" s="86" t="s">
        <v>6205</v>
      </c>
    </row>
    <row r="2741" spans="1:9" x14ac:dyDescent="0.3">
      <c r="A2741" s="87" t="s">
        <v>4531</v>
      </c>
      <c r="B2741" s="87" t="s">
        <v>4530</v>
      </c>
      <c r="C2741" s="87" t="s">
        <v>1452</v>
      </c>
      <c r="D2741" s="86" t="s">
        <v>1081</v>
      </c>
      <c r="E2741" s="86" t="s">
        <v>5363</v>
      </c>
      <c r="F2741" s="86" t="s">
        <v>27</v>
      </c>
      <c r="G2741" s="86" t="s">
        <v>85</v>
      </c>
      <c r="H2741" s="239">
        <f t="shared" si="40"/>
        <v>100</v>
      </c>
      <c r="I2741" s="86" t="s">
        <v>6205</v>
      </c>
    </row>
    <row r="2742" spans="1:9" x14ac:dyDescent="0.3">
      <c r="A2742" s="87" t="s">
        <v>4532</v>
      </c>
      <c r="B2742" s="87" t="s">
        <v>4533</v>
      </c>
      <c r="C2742" s="87" t="s">
        <v>1450</v>
      </c>
      <c r="D2742" s="86" t="s">
        <v>1081</v>
      </c>
      <c r="E2742" s="86" t="s">
        <v>5364</v>
      </c>
      <c r="F2742" s="86" t="s">
        <v>27</v>
      </c>
      <c r="G2742" s="86" t="s">
        <v>85</v>
      </c>
      <c r="H2742" s="239">
        <f t="shared" si="40"/>
        <v>100</v>
      </c>
      <c r="I2742" s="86" t="s">
        <v>6205</v>
      </c>
    </row>
    <row r="2743" spans="1:9" x14ac:dyDescent="0.3">
      <c r="A2743" s="87" t="s">
        <v>4534</v>
      </c>
      <c r="B2743" s="87" t="s">
        <v>4535</v>
      </c>
      <c r="C2743" s="87" t="s">
        <v>2533</v>
      </c>
      <c r="D2743" s="86" t="s">
        <v>1083</v>
      </c>
      <c r="E2743" s="86" t="s">
        <v>1083</v>
      </c>
      <c r="F2743" s="86" t="s">
        <v>27</v>
      </c>
      <c r="G2743" s="86" t="s">
        <v>85</v>
      </c>
      <c r="H2743" s="239">
        <f t="shared" si="40"/>
        <v>100</v>
      </c>
      <c r="I2743" s="86" t="s">
        <v>6205</v>
      </c>
    </row>
    <row r="2744" spans="1:9" x14ac:dyDescent="0.3">
      <c r="A2744" s="87" t="s">
        <v>4536</v>
      </c>
      <c r="B2744" s="87" t="s">
        <v>4535</v>
      </c>
      <c r="C2744" s="87" t="s">
        <v>1459</v>
      </c>
      <c r="D2744" s="86" t="s">
        <v>1083</v>
      </c>
      <c r="E2744" s="86" t="s">
        <v>1083</v>
      </c>
      <c r="F2744" s="86" t="s">
        <v>27</v>
      </c>
      <c r="G2744" s="86" t="s">
        <v>22</v>
      </c>
      <c r="H2744" s="239">
        <f t="shared" si="40"/>
        <v>100</v>
      </c>
      <c r="I2744" s="86" t="s">
        <v>6205</v>
      </c>
    </row>
    <row r="2745" spans="1:9" x14ac:dyDescent="0.3">
      <c r="A2745" s="87" t="s">
        <v>4537</v>
      </c>
      <c r="B2745" s="87" t="s">
        <v>4535</v>
      </c>
      <c r="C2745" s="87" t="s">
        <v>1411</v>
      </c>
      <c r="D2745" s="86" t="s">
        <v>1083</v>
      </c>
      <c r="E2745" s="86" t="s">
        <v>1083</v>
      </c>
      <c r="F2745" s="86" t="s">
        <v>27</v>
      </c>
      <c r="G2745" s="86" t="s">
        <v>85</v>
      </c>
      <c r="H2745" s="239">
        <f t="shared" si="40"/>
        <v>100</v>
      </c>
      <c r="I2745" s="86" t="s">
        <v>6205</v>
      </c>
    </row>
    <row r="2746" spans="1:9" x14ac:dyDescent="0.3">
      <c r="A2746" s="87" t="s">
        <v>4538</v>
      </c>
      <c r="B2746" s="87" t="s">
        <v>4539</v>
      </c>
      <c r="C2746" s="87" t="s">
        <v>4540</v>
      </c>
      <c r="D2746" s="86" t="s">
        <v>1085</v>
      </c>
      <c r="E2746" s="86" t="s">
        <v>1085</v>
      </c>
      <c r="F2746" s="86" t="s">
        <v>27</v>
      </c>
      <c r="G2746" s="86" t="s">
        <v>85</v>
      </c>
      <c r="H2746" s="239">
        <f t="shared" si="40"/>
        <v>100</v>
      </c>
      <c r="I2746" s="86" t="s">
        <v>6205</v>
      </c>
    </row>
    <row r="2747" spans="1:9" x14ac:dyDescent="0.3">
      <c r="A2747" s="87" t="s">
        <v>4541</v>
      </c>
      <c r="B2747" s="87" t="s">
        <v>4542</v>
      </c>
      <c r="C2747" s="87" t="s">
        <v>2149</v>
      </c>
      <c r="D2747" s="86" t="s">
        <v>1087</v>
      </c>
      <c r="E2747" s="86" t="s">
        <v>1088</v>
      </c>
      <c r="F2747" s="86" t="s">
        <v>27</v>
      </c>
      <c r="G2747" s="86" t="s">
        <v>20</v>
      </c>
      <c r="H2747" s="239">
        <f t="shared" si="40"/>
        <v>100</v>
      </c>
      <c r="I2747" s="86" t="s">
        <v>6205</v>
      </c>
    </row>
    <row r="2748" spans="1:9" x14ac:dyDescent="0.3">
      <c r="A2748" s="87" t="s">
        <v>4543</v>
      </c>
      <c r="B2748" s="87" t="s">
        <v>4542</v>
      </c>
      <c r="C2748" s="87" t="s">
        <v>2153</v>
      </c>
      <c r="D2748" s="86" t="s">
        <v>1087</v>
      </c>
      <c r="E2748" s="86" t="s">
        <v>1088</v>
      </c>
      <c r="F2748" s="86" t="s">
        <v>27</v>
      </c>
      <c r="G2748" s="86" t="s">
        <v>20</v>
      </c>
      <c r="H2748" s="239">
        <f t="shared" si="40"/>
        <v>100</v>
      </c>
      <c r="I2748" s="86" t="s">
        <v>6205</v>
      </c>
    </row>
    <row r="2749" spans="1:9" x14ac:dyDescent="0.3">
      <c r="A2749" s="87" t="s">
        <v>4544</v>
      </c>
      <c r="B2749" s="87" t="s">
        <v>4542</v>
      </c>
      <c r="C2749" s="87" t="s">
        <v>2185</v>
      </c>
      <c r="D2749" s="86" t="s">
        <v>1087</v>
      </c>
      <c r="E2749" s="86" t="s">
        <v>1088</v>
      </c>
      <c r="F2749" s="86" t="s">
        <v>27</v>
      </c>
      <c r="G2749" s="86" t="s">
        <v>18</v>
      </c>
      <c r="H2749" s="239">
        <f t="shared" si="40"/>
        <v>100</v>
      </c>
      <c r="I2749" s="86" t="s">
        <v>6205</v>
      </c>
    </row>
    <row r="2750" spans="1:9" x14ac:dyDescent="0.3">
      <c r="A2750" s="87" t="s">
        <v>4545</v>
      </c>
      <c r="B2750" s="87" t="s">
        <v>4542</v>
      </c>
      <c r="C2750" s="87" t="s">
        <v>2187</v>
      </c>
      <c r="D2750" s="86" t="s">
        <v>1087</v>
      </c>
      <c r="E2750" s="86" t="s">
        <v>1088</v>
      </c>
      <c r="F2750" s="86" t="s">
        <v>27</v>
      </c>
      <c r="G2750" s="86" t="s">
        <v>18</v>
      </c>
      <c r="H2750" s="239">
        <f t="shared" si="40"/>
        <v>100</v>
      </c>
      <c r="I2750" s="86" t="s">
        <v>6205</v>
      </c>
    </row>
    <row r="2751" spans="1:9" x14ac:dyDescent="0.3">
      <c r="A2751" s="87" t="s">
        <v>4546</v>
      </c>
      <c r="B2751" s="87" t="s">
        <v>4542</v>
      </c>
      <c r="C2751" s="87" t="s">
        <v>3517</v>
      </c>
      <c r="D2751" s="86" t="s">
        <v>1087</v>
      </c>
      <c r="E2751" s="86" t="s">
        <v>1088</v>
      </c>
      <c r="F2751" s="86" t="s">
        <v>27</v>
      </c>
      <c r="G2751" s="86" t="s">
        <v>20</v>
      </c>
      <c r="H2751" s="239">
        <f t="shared" si="40"/>
        <v>100</v>
      </c>
      <c r="I2751" s="86" t="s">
        <v>6205</v>
      </c>
    </row>
    <row r="2752" spans="1:9" x14ac:dyDescent="0.3">
      <c r="A2752" s="87" t="s">
        <v>4547</v>
      </c>
      <c r="B2752" s="87" t="s">
        <v>4542</v>
      </c>
      <c r="C2752" s="87" t="s">
        <v>3519</v>
      </c>
      <c r="D2752" s="86" t="s">
        <v>1087</v>
      </c>
      <c r="E2752" s="86" t="s">
        <v>1088</v>
      </c>
      <c r="F2752" s="86" t="s">
        <v>27</v>
      </c>
      <c r="G2752" s="86" t="s">
        <v>18</v>
      </c>
      <c r="H2752" s="239">
        <f t="shared" ref="H2752:H2815" si="41">IF($A2752="","",IF($F2752=INDEX(Cat_ZAP,1),INDEX(Pts_ZAP,1),IF($G2752="","",_xlfn.XLOOKUP($G2752,Cat_Marg,Pts_Marg,""))))</f>
        <v>100</v>
      </c>
      <c r="I2752" s="86" t="s">
        <v>6205</v>
      </c>
    </row>
    <row r="2753" spans="1:9" x14ac:dyDescent="0.3">
      <c r="A2753" s="87" t="s">
        <v>4548</v>
      </c>
      <c r="B2753" s="87" t="s">
        <v>4549</v>
      </c>
      <c r="C2753" s="87" t="s">
        <v>4550</v>
      </c>
      <c r="D2753" s="86" t="s">
        <v>1087</v>
      </c>
      <c r="E2753" s="86" t="s">
        <v>5365</v>
      </c>
      <c r="F2753" s="86" t="s">
        <v>27</v>
      </c>
      <c r="G2753" s="86" t="s">
        <v>22</v>
      </c>
      <c r="H2753" s="239">
        <f t="shared" si="41"/>
        <v>100</v>
      </c>
      <c r="I2753" s="86" t="s">
        <v>6205</v>
      </c>
    </row>
    <row r="2754" spans="1:9" x14ac:dyDescent="0.3">
      <c r="A2754" s="87" t="s">
        <v>4551</v>
      </c>
      <c r="B2754" s="87" t="s">
        <v>4549</v>
      </c>
      <c r="C2754" s="87" t="s">
        <v>4552</v>
      </c>
      <c r="D2754" s="86" t="s">
        <v>1087</v>
      </c>
      <c r="E2754" s="86" t="s">
        <v>5365</v>
      </c>
      <c r="F2754" s="86" t="s">
        <v>27</v>
      </c>
      <c r="G2754" s="86" t="s">
        <v>22</v>
      </c>
      <c r="H2754" s="239">
        <f t="shared" si="41"/>
        <v>100</v>
      </c>
      <c r="I2754" s="86" t="s">
        <v>6205</v>
      </c>
    </row>
    <row r="2755" spans="1:9" x14ac:dyDescent="0.3">
      <c r="A2755" s="87" t="s">
        <v>4553</v>
      </c>
      <c r="B2755" s="87" t="s">
        <v>4549</v>
      </c>
      <c r="C2755" s="87" t="s">
        <v>4554</v>
      </c>
      <c r="D2755" s="86" t="s">
        <v>1087</v>
      </c>
      <c r="E2755" s="86" t="s">
        <v>5365</v>
      </c>
      <c r="F2755" s="86" t="s">
        <v>27</v>
      </c>
      <c r="G2755" s="86" t="s">
        <v>20</v>
      </c>
      <c r="H2755" s="239">
        <f t="shared" si="41"/>
        <v>100</v>
      </c>
      <c r="I2755" s="86" t="s">
        <v>6205</v>
      </c>
    </row>
    <row r="2756" spans="1:9" x14ac:dyDescent="0.3">
      <c r="A2756" s="87" t="s">
        <v>4555</v>
      </c>
      <c r="B2756" s="87" t="s">
        <v>4549</v>
      </c>
      <c r="C2756" s="87" t="s">
        <v>4556</v>
      </c>
      <c r="D2756" s="86" t="s">
        <v>1087</v>
      </c>
      <c r="E2756" s="86" t="s">
        <v>5365</v>
      </c>
      <c r="F2756" s="86" t="s">
        <v>27</v>
      </c>
      <c r="G2756" s="86" t="s">
        <v>22</v>
      </c>
      <c r="H2756" s="239">
        <f t="shared" si="41"/>
        <v>100</v>
      </c>
      <c r="I2756" s="86" t="s">
        <v>6205</v>
      </c>
    </row>
    <row r="2757" spans="1:9" x14ac:dyDescent="0.3">
      <c r="A2757" s="87" t="s">
        <v>4557</v>
      </c>
      <c r="B2757" s="87" t="s">
        <v>4549</v>
      </c>
      <c r="C2757" s="87" t="s">
        <v>4558</v>
      </c>
      <c r="D2757" s="86" t="s">
        <v>1087</v>
      </c>
      <c r="E2757" s="86" t="s">
        <v>5365</v>
      </c>
      <c r="F2757" s="86" t="s">
        <v>27</v>
      </c>
      <c r="G2757" s="86" t="s">
        <v>22</v>
      </c>
      <c r="H2757" s="239">
        <f t="shared" si="41"/>
        <v>100</v>
      </c>
      <c r="I2757" s="86" t="s">
        <v>6205</v>
      </c>
    </row>
    <row r="2758" spans="1:9" x14ac:dyDescent="0.3">
      <c r="A2758" s="87" t="s">
        <v>4559</v>
      </c>
      <c r="B2758" s="87" t="s">
        <v>4560</v>
      </c>
      <c r="C2758" s="87" t="s">
        <v>4561</v>
      </c>
      <c r="D2758" s="86" t="s">
        <v>1087</v>
      </c>
      <c r="E2758" s="86" t="s">
        <v>5366</v>
      </c>
      <c r="F2758" s="86" t="s">
        <v>27</v>
      </c>
      <c r="G2758" s="86" t="s">
        <v>22</v>
      </c>
      <c r="H2758" s="239">
        <f t="shared" si="41"/>
        <v>100</v>
      </c>
      <c r="I2758" s="86" t="s">
        <v>6205</v>
      </c>
    </row>
    <row r="2759" spans="1:9" x14ac:dyDescent="0.3">
      <c r="A2759" s="87" t="s">
        <v>4562</v>
      </c>
      <c r="B2759" s="87" t="s">
        <v>4560</v>
      </c>
      <c r="C2759" s="87" t="s">
        <v>3528</v>
      </c>
      <c r="D2759" s="86" t="s">
        <v>1087</v>
      </c>
      <c r="E2759" s="86" t="s">
        <v>5366</v>
      </c>
      <c r="F2759" s="86" t="s">
        <v>27</v>
      </c>
      <c r="G2759" s="86" t="s">
        <v>22</v>
      </c>
      <c r="H2759" s="239">
        <f t="shared" si="41"/>
        <v>100</v>
      </c>
      <c r="I2759" s="86" t="s">
        <v>6205</v>
      </c>
    </row>
    <row r="2760" spans="1:9" x14ac:dyDescent="0.3">
      <c r="A2760" s="87" t="s">
        <v>4563</v>
      </c>
      <c r="B2760" s="87" t="s">
        <v>4564</v>
      </c>
      <c r="C2760" s="87" t="s">
        <v>2189</v>
      </c>
      <c r="D2760" s="86" t="s">
        <v>1087</v>
      </c>
      <c r="E2760" s="86" t="s">
        <v>5367</v>
      </c>
      <c r="F2760" s="86" t="s">
        <v>27</v>
      </c>
      <c r="G2760" s="86" t="s">
        <v>22</v>
      </c>
      <c r="H2760" s="239">
        <f t="shared" si="41"/>
        <v>100</v>
      </c>
      <c r="I2760" s="86" t="s">
        <v>6205</v>
      </c>
    </row>
    <row r="2761" spans="1:9" x14ac:dyDescent="0.3">
      <c r="A2761" s="87" t="s">
        <v>4565</v>
      </c>
      <c r="B2761" s="87" t="s">
        <v>4564</v>
      </c>
      <c r="C2761" s="87" t="s">
        <v>2191</v>
      </c>
      <c r="D2761" s="86" t="s">
        <v>1087</v>
      </c>
      <c r="E2761" s="86" t="s">
        <v>5367</v>
      </c>
      <c r="F2761" s="86" t="s">
        <v>27</v>
      </c>
      <c r="G2761" s="86" t="s">
        <v>85</v>
      </c>
      <c r="H2761" s="239">
        <f t="shared" si="41"/>
        <v>100</v>
      </c>
      <c r="I2761" s="86" t="s">
        <v>6205</v>
      </c>
    </row>
    <row r="2762" spans="1:9" x14ac:dyDescent="0.3">
      <c r="A2762" s="87" t="s">
        <v>4566</v>
      </c>
      <c r="B2762" s="87" t="s">
        <v>4567</v>
      </c>
      <c r="C2762" s="87" t="s">
        <v>3521</v>
      </c>
      <c r="D2762" s="86" t="s">
        <v>1087</v>
      </c>
      <c r="E2762" s="86" t="s">
        <v>5368</v>
      </c>
      <c r="F2762" s="86" t="s">
        <v>27</v>
      </c>
      <c r="G2762" s="86" t="s">
        <v>20</v>
      </c>
      <c r="H2762" s="239">
        <f t="shared" si="41"/>
        <v>100</v>
      </c>
      <c r="I2762" s="86" t="s">
        <v>6205</v>
      </c>
    </row>
    <row r="2763" spans="1:9" x14ac:dyDescent="0.3">
      <c r="A2763" s="87" t="s">
        <v>4568</v>
      </c>
      <c r="B2763" s="87" t="s">
        <v>4569</v>
      </c>
      <c r="C2763" s="87" t="s">
        <v>1231</v>
      </c>
      <c r="D2763" s="86" t="s">
        <v>1090</v>
      </c>
      <c r="E2763" s="86" t="s">
        <v>1090</v>
      </c>
      <c r="F2763" s="86" t="s">
        <v>27</v>
      </c>
      <c r="G2763" s="86" t="s">
        <v>85</v>
      </c>
      <c r="H2763" s="239">
        <f t="shared" si="41"/>
        <v>100</v>
      </c>
      <c r="I2763" s="86" t="s">
        <v>6205</v>
      </c>
    </row>
    <row r="2764" spans="1:9" x14ac:dyDescent="0.3">
      <c r="A2764" s="87" t="s">
        <v>4570</v>
      </c>
      <c r="B2764" s="87" t="s">
        <v>4571</v>
      </c>
      <c r="C2764" s="87" t="s">
        <v>1272</v>
      </c>
      <c r="D2764" s="86" t="s">
        <v>1092</v>
      </c>
      <c r="E2764" s="86" t="s">
        <v>1092</v>
      </c>
      <c r="F2764" s="86" t="s">
        <v>27</v>
      </c>
      <c r="G2764" s="86" t="s">
        <v>85</v>
      </c>
      <c r="H2764" s="239">
        <f t="shared" si="41"/>
        <v>100</v>
      </c>
      <c r="I2764" s="86" t="s">
        <v>6205</v>
      </c>
    </row>
    <row r="2765" spans="1:9" x14ac:dyDescent="0.3">
      <c r="A2765" s="87" t="s">
        <v>4572</v>
      </c>
      <c r="B2765" s="87" t="s">
        <v>4571</v>
      </c>
      <c r="C2765" s="87" t="s">
        <v>1274</v>
      </c>
      <c r="D2765" s="86" t="s">
        <v>1092</v>
      </c>
      <c r="E2765" s="86" t="s">
        <v>1092</v>
      </c>
      <c r="F2765" s="86" t="s">
        <v>27</v>
      </c>
      <c r="G2765" s="86"/>
      <c r="H2765" s="239">
        <f t="shared" si="41"/>
        <v>100</v>
      </c>
      <c r="I2765" s="86" t="s">
        <v>6205</v>
      </c>
    </row>
    <row r="2766" spans="1:9" x14ac:dyDescent="0.3">
      <c r="A2766" s="87" t="s">
        <v>4573</v>
      </c>
      <c r="B2766" s="87" t="s">
        <v>4571</v>
      </c>
      <c r="C2766" s="87" t="s">
        <v>1688</v>
      </c>
      <c r="D2766" s="86" t="s">
        <v>1092</v>
      </c>
      <c r="E2766" s="86" t="s">
        <v>1092</v>
      </c>
      <c r="F2766" s="86" t="s">
        <v>27</v>
      </c>
      <c r="G2766" s="86" t="s">
        <v>85</v>
      </c>
      <c r="H2766" s="239">
        <f t="shared" si="41"/>
        <v>100</v>
      </c>
      <c r="I2766" s="86" t="s">
        <v>6205</v>
      </c>
    </row>
    <row r="2767" spans="1:9" x14ac:dyDescent="0.3">
      <c r="A2767" s="87" t="s">
        <v>4574</v>
      </c>
      <c r="B2767" s="87" t="s">
        <v>4571</v>
      </c>
      <c r="C2767" s="87" t="s">
        <v>1559</v>
      </c>
      <c r="D2767" s="86" t="s">
        <v>1092</v>
      </c>
      <c r="E2767" s="86" t="s">
        <v>1092</v>
      </c>
      <c r="F2767" s="86" t="s">
        <v>27</v>
      </c>
      <c r="G2767" s="86" t="s">
        <v>85</v>
      </c>
      <c r="H2767" s="239">
        <f t="shared" si="41"/>
        <v>100</v>
      </c>
      <c r="I2767" s="86" t="s">
        <v>6205</v>
      </c>
    </row>
    <row r="2768" spans="1:9" x14ac:dyDescent="0.3">
      <c r="A2768" s="87" t="s">
        <v>4575</v>
      </c>
      <c r="B2768" s="87" t="s">
        <v>4571</v>
      </c>
      <c r="C2768" s="87" t="s">
        <v>1561</v>
      </c>
      <c r="D2768" s="86" t="s">
        <v>1092</v>
      </c>
      <c r="E2768" s="86" t="s">
        <v>1092</v>
      </c>
      <c r="F2768" s="86" t="s">
        <v>27</v>
      </c>
      <c r="G2768" s="86" t="s">
        <v>85</v>
      </c>
      <c r="H2768" s="239">
        <f t="shared" si="41"/>
        <v>100</v>
      </c>
      <c r="I2768" s="86" t="s">
        <v>6205</v>
      </c>
    </row>
    <row r="2769" spans="1:9" x14ac:dyDescent="0.3">
      <c r="A2769" s="87" t="s">
        <v>4576</v>
      </c>
      <c r="B2769" s="87" t="s">
        <v>4577</v>
      </c>
      <c r="C2769" s="87" t="s">
        <v>2211</v>
      </c>
      <c r="D2769" s="86" t="s">
        <v>1092</v>
      </c>
      <c r="E2769" s="86" t="s">
        <v>5369</v>
      </c>
      <c r="F2769" s="86" t="s">
        <v>27</v>
      </c>
      <c r="G2769" s="86" t="s">
        <v>85</v>
      </c>
      <c r="H2769" s="239">
        <f t="shared" si="41"/>
        <v>100</v>
      </c>
      <c r="I2769" s="86" t="s">
        <v>6205</v>
      </c>
    </row>
    <row r="2770" spans="1:9" x14ac:dyDescent="0.3">
      <c r="A2770" s="87" t="s">
        <v>4578</v>
      </c>
      <c r="B2770" s="87" t="s">
        <v>4579</v>
      </c>
      <c r="C2770" s="87" t="s">
        <v>1911</v>
      </c>
      <c r="D2770" s="86" t="s">
        <v>1092</v>
      </c>
      <c r="E2770" s="86" t="s">
        <v>5370</v>
      </c>
      <c r="F2770" s="86" t="s">
        <v>27</v>
      </c>
      <c r="G2770" s="86" t="s">
        <v>85</v>
      </c>
      <c r="H2770" s="239">
        <f t="shared" si="41"/>
        <v>100</v>
      </c>
      <c r="I2770" s="86" t="s">
        <v>6205</v>
      </c>
    </row>
    <row r="2771" spans="1:9" x14ac:dyDescent="0.3">
      <c r="A2771" s="87" t="s">
        <v>4580</v>
      </c>
      <c r="B2771" s="87" t="s">
        <v>4581</v>
      </c>
      <c r="C2771" s="87" t="s">
        <v>1279</v>
      </c>
      <c r="D2771" s="86" t="s">
        <v>1094</v>
      </c>
      <c r="E2771" s="86" t="s">
        <v>1094</v>
      </c>
      <c r="F2771" s="86" t="s">
        <v>27</v>
      </c>
      <c r="G2771" s="86" t="s">
        <v>85</v>
      </c>
      <c r="H2771" s="239">
        <f t="shared" si="41"/>
        <v>100</v>
      </c>
      <c r="I2771" s="86" t="s">
        <v>6205</v>
      </c>
    </row>
    <row r="2772" spans="1:9" x14ac:dyDescent="0.3">
      <c r="A2772" s="87" t="s">
        <v>4582</v>
      </c>
      <c r="B2772" s="87" t="s">
        <v>4581</v>
      </c>
      <c r="C2772" s="87" t="s">
        <v>1281</v>
      </c>
      <c r="D2772" s="86" t="s">
        <v>1094</v>
      </c>
      <c r="E2772" s="86" t="s">
        <v>1094</v>
      </c>
      <c r="F2772" s="86" t="s">
        <v>27</v>
      </c>
      <c r="G2772" s="86" t="s">
        <v>22</v>
      </c>
      <c r="H2772" s="239">
        <f t="shared" si="41"/>
        <v>100</v>
      </c>
      <c r="I2772" s="86" t="s">
        <v>6205</v>
      </c>
    </row>
    <row r="2773" spans="1:9" x14ac:dyDescent="0.3">
      <c r="A2773" s="87" t="s">
        <v>4583</v>
      </c>
      <c r="B2773" s="87" t="s">
        <v>4581</v>
      </c>
      <c r="C2773" s="87" t="s">
        <v>1283</v>
      </c>
      <c r="D2773" s="86" t="s">
        <v>1094</v>
      </c>
      <c r="E2773" s="86" t="s">
        <v>1094</v>
      </c>
      <c r="F2773" s="86" t="s">
        <v>27</v>
      </c>
      <c r="G2773" s="86" t="s">
        <v>22</v>
      </c>
      <c r="H2773" s="239">
        <f t="shared" si="41"/>
        <v>100</v>
      </c>
      <c r="I2773" s="86" t="s">
        <v>6205</v>
      </c>
    </row>
    <row r="2774" spans="1:9" x14ac:dyDescent="0.3">
      <c r="A2774" s="87" t="s">
        <v>4584</v>
      </c>
      <c r="B2774" s="87" t="s">
        <v>4581</v>
      </c>
      <c r="C2774" s="87" t="s">
        <v>1285</v>
      </c>
      <c r="D2774" s="86" t="s">
        <v>1094</v>
      </c>
      <c r="E2774" s="86" t="s">
        <v>1094</v>
      </c>
      <c r="F2774" s="86" t="s">
        <v>27</v>
      </c>
      <c r="G2774" s="86" t="s">
        <v>85</v>
      </c>
      <c r="H2774" s="239">
        <f t="shared" si="41"/>
        <v>100</v>
      </c>
      <c r="I2774" s="86" t="s">
        <v>6205</v>
      </c>
    </row>
    <row r="2775" spans="1:9" x14ac:dyDescent="0.3">
      <c r="A2775" s="87" t="s">
        <v>4585</v>
      </c>
      <c r="B2775" s="87" t="s">
        <v>4581</v>
      </c>
      <c r="C2775" s="87" t="s">
        <v>1287</v>
      </c>
      <c r="D2775" s="86" t="s">
        <v>1094</v>
      </c>
      <c r="E2775" s="86" t="s">
        <v>1094</v>
      </c>
      <c r="F2775" s="86" t="s">
        <v>27</v>
      </c>
      <c r="G2775" s="86" t="s">
        <v>22</v>
      </c>
      <c r="H2775" s="239">
        <f t="shared" si="41"/>
        <v>100</v>
      </c>
      <c r="I2775" s="86" t="s">
        <v>6205</v>
      </c>
    </row>
    <row r="2776" spans="1:9" x14ac:dyDescent="0.3">
      <c r="A2776" s="87" t="s">
        <v>4586</v>
      </c>
      <c r="B2776" s="87" t="s">
        <v>4587</v>
      </c>
      <c r="C2776" s="87" t="s">
        <v>1563</v>
      </c>
      <c r="D2776" s="86" t="s">
        <v>1094</v>
      </c>
      <c r="E2776" s="86" t="s">
        <v>5371</v>
      </c>
      <c r="F2776" s="86" t="s">
        <v>27</v>
      </c>
      <c r="G2776" s="86" t="s">
        <v>22</v>
      </c>
      <c r="H2776" s="239">
        <f t="shared" si="41"/>
        <v>100</v>
      </c>
      <c r="I2776" s="86" t="s">
        <v>6205</v>
      </c>
    </row>
    <row r="2777" spans="1:9" x14ac:dyDescent="0.3">
      <c r="A2777" s="87" t="s">
        <v>4588</v>
      </c>
      <c r="B2777" s="87" t="s">
        <v>4587</v>
      </c>
      <c r="C2777" s="87" t="s">
        <v>1289</v>
      </c>
      <c r="D2777" s="86" t="s">
        <v>1094</v>
      </c>
      <c r="E2777" s="86" t="s">
        <v>5371</v>
      </c>
      <c r="F2777" s="86" t="s">
        <v>27</v>
      </c>
      <c r="G2777" s="86" t="s">
        <v>22</v>
      </c>
      <c r="H2777" s="239">
        <f t="shared" si="41"/>
        <v>100</v>
      </c>
      <c r="I2777" s="86" t="s">
        <v>6205</v>
      </c>
    </row>
    <row r="2778" spans="1:9" x14ac:dyDescent="0.3">
      <c r="A2778" s="87" t="s">
        <v>4589</v>
      </c>
      <c r="B2778" s="87" t="s">
        <v>4587</v>
      </c>
      <c r="C2778" s="87" t="s">
        <v>1291</v>
      </c>
      <c r="D2778" s="86" t="s">
        <v>1094</v>
      </c>
      <c r="E2778" s="86" t="s">
        <v>5371</v>
      </c>
      <c r="F2778" s="86" t="s">
        <v>27</v>
      </c>
      <c r="G2778" s="86" t="s">
        <v>22</v>
      </c>
      <c r="H2778" s="239">
        <f t="shared" si="41"/>
        <v>100</v>
      </c>
      <c r="I2778" s="86" t="s">
        <v>6205</v>
      </c>
    </row>
    <row r="2779" spans="1:9" x14ac:dyDescent="0.3">
      <c r="A2779" s="87" t="s">
        <v>4590</v>
      </c>
      <c r="B2779" s="87" t="s">
        <v>4587</v>
      </c>
      <c r="C2779" s="87" t="s">
        <v>1566</v>
      </c>
      <c r="D2779" s="86" t="s">
        <v>1094</v>
      </c>
      <c r="E2779" s="86" t="s">
        <v>5371</v>
      </c>
      <c r="F2779" s="86" t="s">
        <v>27</v>
      </c>
      <c r="G2779" s="86"/>
      <c r="H2779" s="239">
        <f t="shared" si="41"/>
        <v>100</v>
      </c>
      <c r="I2779" s="86" t="s">
        <v>6205</v>
      </c>
    </row>
    <row r="2780" spans="1:9" x14ac:dyDescent="0.3">
      <c r="A2780" s="87" t="s">
        <v>4591</v>
      </c>
      <c r="B2780" s="87" t="s">
        <v>4592</v>
      </c>
      <c r="C2780" s="87" t="s">
        <v>2268</v>
      </c>
      <c r="D2780" s="86" t="s">
        <v>1094</v>
      </c>
      <c r="E2780" s="86" t="s">
        <v>5372</v>
      </c>
      <c r="F2780" s="86" t="s">
        <v>27</v>
      </c>
      <c r="G2780" s="86" t="s">
        <v>85</v>
      </c>
      <c r="H2780" s="239">
        <f t="shared" si="41"/>
        <v>100</v>
      </c>
      <c r="I2780" s="86" t="s">
        <v>6205</v>
      </c>
    </row>
    <row r="2781" spans="1:9" x14ac:dyDescent="0.3">
      <c r="A2781" s="87" t="s">
        <v>4593</v>
      </c>
      <c r="B2781" s="87" t="s">
        <v>4592</v>
      </c>
      <c r="C2781" s="87" t="s">
        <v>1919</v>
      </c>
      <c r="D2781" s="86" t="s">
        <v>1094</v>
      </c>
      <c r="E2781" s="86" t="s">
        <v>5372</v>
      </c>
      <c r="F2781" s="86" t="s">
        <v>27</v>
      </c>
      <c r="G2781" s="86" t="s">
        <v>85</v>
      </c>
      <c r="H2781" s="239">
        <f t="shared" si="41"/>
        <v>100</v>
      </c>
      <c r="I2781" s="86" t="s">
        <v>6205</v>
      </c>
    </row>
    <row r="2782" spans="1:9" x14ac:dyDescent="0.3">
      <c r="A2782" s="87" t="s">
        <v>4594</v>
      </c>
      <c r="B2782" s="87" t="s">
        <v>4592</v>
      </c>
      <c r="C2782" s="87" t="s">
        <v>1926</v>
      </c>
      <c r="D2782" s="86" t="s">
        <v>1094</v>
      </c>
      <c r="E2782" s="86" t="s">
        <v>5372</v>
      </c>
      <c r="F2782" s="86" t="s">
        <v>27</v>
      </c>
      <c r="G2782" s="86" t="s">
        <v>85</v>
      </c>
      <c r="H2782" s="239">
        <f t="shared" si="41"/>
        <v>100</v>
      </c>
      <c r="I2782" s="86" t="s">
        <v>6205</v>
      </c>
    </row>
    <row r="2783" spans="1:9" x14ac:dyDescent="0.3">
      <c r="A2783" s="87" t="s">
        <v>4595</v>
      </c>
      <c r="B2783" s="87" t="s">
        <v>4592</v>
      </c>
      <c r="C2783" s="87" t="s">
        <v>1564</v>
      </c>
      <c r="D2783" s="86" t="s">
        <v>1094</v>
      </c>
      <c r="E2783" s="86" t="s">
        <v>5372</v>
      </c>
      <c r="F2783" s="86" t="s">
        <v>27</v>
      </c>
      <c r="G2783" s="86" t="s">
        <v>85</v>
      </c>
      <c r="H2783" s="239">
        <f t="shared" si="41"/>
        <v>100</v>
      </c>
      <c r="I2783" s="86" t="s">
        <v>6205</v>
      </c>
    </row>
    <row r="2784" spans="1:9" x14ac:dyDescent="0.3">
      <c r="A2784" s="87" t="s">
        <v>4596</v>
      </c>
      <c r="B2784" s="87" t="s">
        <v>4592</v>
      </c>
      <c r="C2784" s="87" t="s">
        <v>1630</v>
      </c>
      <c r="D2784" s="86" t="s">
        <v>1094</v>
      </c>
      <c r="E2784" s="86" t="s">
        <v>5372</v>
      </c>
      <c r="F2784" s="86" t="s">
        <v>27</v>
      </c>
      <c r="G2784" s="86" t="s">
        <v>22</v>
      </c>
      <c r="H2784" s="239">
        <f t="shared" si="41"/>
        <v>100</v>
      </c>
      <c r="I2784" s="86" t="s">
        <v>6205</v>
      </c>
    </row>
    <row r="2785" spans="1:9" x14ac:dyDescent="0.3">
      <c r="A2785" s="87" t="s">
        <v>4597</v>
      </c>
      <c r="B2785" s="87" t="s">
        <v>4592</v>
      </c>
      <c r="C2785" s="87" t="s">
        <v>1565</v>
      </c>
      <c r="D2785" s="86" t="s">
        <v>1094</v>
      </c>
      <c r="E2785" s="86" t="s">
        <v>5372</v>
      </c>
      <c r="F2785" s="86" t="s">
        <v>27</v>
      </c>
      <c r="G2785" s="86" t="s">
        <v>85</v>
      </c>
      <c r="H2785" s="239">
        <f t="shared" si="41"/>
        <v>100</v>
      </c>
      <c r="I2785" s="86" t="s">
        <v>6205</v>
      </c>
    </row>
    <row r="2786" spans="1:9" x14ac:dyDescent="0.3">
      <c r="A2786" s="87" t="s">
        <v>4598</v>
      </c>
      <c r="B2786" s="87" t="s">
        <v>4592</v>
      </c>
      <c r="C2786" s="87" t="s">
        <v>1939</v>
      </c>
      <c r="D2786" s="86" t="s">
        <v>1094</v>
      </c>
      <c r="E2786" s="86" t="s">
        <v>5372</v>
      </c>
      <c r="F2786" s="86" t="s">
        <v>27</v>
      </c>
      <c r="G2786" s="86"/>
      <c r="H2786" s="239">
        <f t="shared" si="41"/>
        <v>100</v>
      </c>
      <c r="I2786" s="86" t="s">
        <v>6205</v>
      </c>
    </row>
    <row r="2787" spans="1:9" x14ac:dyDescent="0.3">
      <c r="A2787" s="87" t="s">
        <v>4599</v>
      </c>
      <c r="B2787" s="87" t="s">
        <v>4592</v>
      </c>
      <c r="C2787" s="87" t="s">
        <v>1295</v>
      </c>
      <c r="D2787" s="86" t="s">
        <v>1094</v>
      </c>
      <c r="E2787" s="86" t="s">
        <v>5372</v>
      </c>
      <c r="F2787" s="86" t="s">
        <v>27</v>
      </c>
      <c r="G2787" s="86"/>
      <c r="H2787" s="239">
        <f t="shared" si="41"/>
        <v>100</v>
      </c>
      <c r="I2787" s="86" t="s">
        <v>6205</v>
      </c>
    </row>
    <row r="2788" spans="1:9" x14ac:dyDescent="0.3">
      <c r="A2788" s="87" t="s">
        <v>4600</v>
      </c>
      <c r="B2788" s="87" t="s">
        <v>4601</v>
      </c>
      <c r="C2788" s="87" t="s">
        <v>1662</v>
      </c>
      <c r="D2788" s="86" t="s">
        <v>1096</v>
      </c>
      <c r="E2788" s="86" t="s">
        <v>1096</v>
      </c>
      <c r="F2788" s="86" t="s">
        <v>27</v>
      </c>
      <c r="G2788" s="86" t="s">
        <v>85</v>
      </c>
      <c r="H2788" s="239">
        <f t="shared" si="41"/>
        <v>100</v>
      </c>
      <c r="I2788" s="86" t="s">
        <v>6205</v>
      </c>
    </row>
    <row r="2789" spans="1:9" x14ac:dyDescent="0.3">
      <c r="A2789" s="87" t="s">
        <v>4602</v>
      </c>
      <c r="B2789" s="87" t="s">
        <v>4601</v>
      </c>
      <c r="C2789" s="87" t="s">
        <v>1664</v>
      </c>
      <c r="D2789" s="86" t="s">
        <v>1096</v>
      </c>
      <c r="E2789" s="86" t="s">
        <v>1096</v>
      </c>
      <c r="F2789" s="86" t="s">
        <v>27</v>
      </c>
      <c r="G2789" s="86" t="s">
        <v>85</v>
      </c>
      <c r="H2789" s="239">
        <f t="shared" si="41"/>
        <v>100</v>
      </c>
      <c r="I2789" s="86" t="s">
        <v>6205</v>
      </c>
    </row>
    <row r="2790" spans="1:9" x14ac:dyDescent="0.3">
      <c r="A2790" s="87" t="s">
        <v>4603</v>
      </c>
      <c r="B2790" s="87" t="s">
        <v>4601</v>
      </c>
      <c r="C2790" s="87" t="s">
        <v>1666</v>
      </c>
      <c r="D2790" s="86" t="s">
        <v>1096</v>
      </c>
      <c r="E2790" s="86" t="s">
        <v>1096</v>
      </c>
      <c r="F2790" s="86" t="s">
        <v>27</v>
      </c>
      <c r="G2790" s="86" t="s">
        <v>22</v>
      </c>
      <c r="H2790" s="239">
        <f t="shared" si="41"/>
        <v>100</v>
      </c>
      <c r="I2790" s="86" t="s">
        <v>6205</v>
      </c>
    </row>
    <row r="2791" spans="1:9" x14ac:dyDescent="0.3">
      <c r="A2791" s="87" t="s">
        <v>4604</v>
      </c>
      <c r="B2791" s="87" t="s">
        <v>4605</v>
      </c>
      <c r="C2791" s="87" t="s">
        <v>1898</v>
      </c>
      <c r="D2791" s="86" t="s">
        <v>1098</v>
      </c>
      <c r="E2791" s="86" t="s">
        <v>1099</v>
      </c>
      <c r="F2791" s="86" t="s">
        <v>27</v>
      </c>
      <c r="G2791" s="86" t="s">
        <v>22</v>
      </c>
      <c r="H2791" s="239">
        <f t="shared" si="41"/>
        <v>100</v>
      </c>
      <c r="I2791" s="86" t="s">
        <v>6205</v>
      </c>
    </row>
    <row r="2792" spans="1:9" x14ac:dyDescent="0.3">
      <c r="A2792" s="87" t="s">
        <v>4606</v>
      </c>
      <c r="B2792" s="87" t="s">
        <v>4605</v>
      </c>
      <c r="C2792" s="87" t="s">
        <v>1540</v>
      </c>
      <c r="D2792" s="86" t="s">
        <v>1098</v>
      </c>
      <c r="E2792" s="86" t="s">
        <v>1099</v>
      </c>
      <c r="F2792" s="86" t="s">
        <v>27</v>
      </c>
      <c r="G2792" s="86" t="s">
        <v>22</v>
      </c>
      <c r="H2792" s="239">
        <f t="shared" si="41"/>
        <v>100</v>
      </c>
      <c r="I2792" s="86" t="s">
        <v>6205</v>
      </c>
    </row>
    <row r="2793" spans="1:9" x14ac:dyDescent="0.3">
      <c r="A2793" s="87" t="s">
        <v>4607</v>
      </c>
      <c r="B2793" s="87" t="s">
        <v>4605</v>
      </c>
      <c r="C2793" s="87" t="s">
        <v>2147</v>
      </c>
      <c r="D2793" s="86" t="s">
        <v>1098</v>
      </c>
      <c r="E2793" s="86" t="s">
        <v>1099</v>
      </c>
      <c r="F2793" s="86" t="s">
        <v>27</v>
      </c>
      <c r="G2793" s="86" t="s">
        <v>20</v>
      </c>
      <c r="H2793" s="239">
        <f t="shared" si="41"/>
        <v>100</v>
      </c>
      <c r="I2793" s="86" t="s">
        <v>6205</v>
      </c>
    </row>
    <row r="2794" spans="1:9" x14ac:dyDescent="0.3">
      <c r="A2794" s="87" t="s">
        <v>4608</v>
      </c>
      <c r="B2794" s="87" t="s">
        <v>4605</v>
      </c>
      <c r="C2794" s="87" t="s">
        <v>2149</v>
      </c>
      <c r="D2794" s="86" t="s">
        <v>1098</v>
      </c>
      <c r="E2794" s="86" t="s">
        <v>1099</v>
      </c>
      <c r="F2794" s="86" t="s">
        <v>27</v>
      </c>
      <c r="G2794" s="86" t="s">
        <v>22</v>
      </c>
      <c r="H2794" s="239">
        <f t="shared" si="41"/>
        <v>100</v>
      </c>
      <c r="I2794" s="86" t="s">
        <v>6205</v>
      </c>
    </row>
    <row r="2795" spans="1:9" x14ac:dyDescent="0.3">
      <c r="A2795" s="87" t="s">
        <v>4609</v>
      </c>
      <c r="B2795" s="87" t="s">
        <v>4605</v>
      </c>
      <c r="C2795" s="87" t="s">
        <v>2142</v>
      </c>
      <c r="D2795" s="86" t="s">
        <v>1098</v>
      </c>
      <c r="E2795" s="86" t="s">
        <v>1099</v>
      </c>
      <c r="F2795" s="86" t="s">
        <v>27</v>
      </c>
      <c r="G2795" s="86" t="s">
        <v>22</v>
      </c>
      <c r="H2795" s="239">
        <f t="shared" si="41"/>
        <v>100</v>
      </c>
      <c r="I2795" s="86" t="s">
        <v>6205</v>
      </c>
    </row>
    <row r="2796" spans="1:9" x14ac:dyDescent="0.3">
      <c r="A2796" s="87" t="s">
        <v>4610</v>
      </c>
      <c r="B2796" s="87" t="s">
        <v>4605</v>
      </c>
      <c r="C2796" s="87" t="s">
        <v>2151</v>
      </c>
      <c r="D2796" s="86" t="s">
        <v>1098</v>
      </c>
      <c r="E2796" s="86" t="s">
        <v>1099</v>
      </c>
      <c r="F2796" s="86" t="s">
        <v>27</v>
      </c>
      <c r="G2796" s="86"/>
      <c r="H2796" s="239">
        <f t="shared" si="41"/>
        <v>100</v>
      </c>
      <c r="I2796" s="86" t="s">
        <v>6205</v>
      </c>
    </row>
    <row r="2797" spans="1:9" x14ac:dyDescent="0.3">
      <c r="A2797" s="87" t="s">
        <v>4611</v>
      </c>
      <c r="B2797" s="87" t="s">
        <v>4605</v>
      </c>
      <c r="C2797" s="87" t="s">
        <v>2153</v>
      </c>
      <c r="D2797" s="86" t="s">
        <v>1098</v>
      </c>
      <c r="E2797" s="86" t="s">
        <v>1099</v>
      </c>
      <c r="F2797" s="86" t="s">
        <v>27</v>
      </c>
      <c r="G2797" s="86"/>
      <c r="H2797" s="239">
        <f t="shared" si="41"/>
        <v>100</v>
      </c>
      <c r="I2797" s="86" t="s">
        <v>6205</v>
      </c>
    </row>
    <row r="2798" spans="1:9" x14ac:dyDescent="0.3">
      <c r="A2798" s="87" t="s">
        <v>4612</v>
      </c>
      <c r="B2798" s="87" t="s">
        <v>4605</v>
      </c>
      <c r="C2798" s="87" t="s">
        <v>2144</v>
      </c>
      <c r="D2798" s="86" t="s">
        <v>1098</v>
      </c>
      <c r="E2798" s="86" t="s">
        <v>1099</v>
      </c>
      <c r="F2798" s="86" t="s">
        <v>27</v>
      </c>
      <c r="G2798" s="86" t="s">
        <v>85</v>
      </c>
      <c r="H2798" s="239">
        <f t="shared" si="41"/>
        <v>100</v>
      </c>
      <c r="I2798" s="86" t="s">
        <v>6205</v>
      </c>
    </row>
    <row r="2799" spans="1:9" x14ac:dyDescent="0.3">
      <c r="A2799" s="87" t="s">
        <v>4613</v>
      </c>
      <c r="B2799" s="87" t="s">
        <v>4605</v>
      </c>
      <c r="C2799" s="87" t="s">
        <v>2179</v>
      </c>
      <c r="D2799" s="86" t="s">
        <v>1098</v>
      </c>
      <c r="E2799" s="86" t="s">
        <v>1099</v>
      </c>
      <c r="F2799" s="86" t="s">
        <v>27</v>
      </c>
      <c r="G2799" s="86" t="s">
        <v>85</v>
      </c>
      <c r="H2799" s="239">
        <f t="shared" si="41"/>
        <v>100</v>
      </c>
      <c r="I2799" s="86" t="s">
        <v>6205</v>
      </c>
    </row>
    <row r="2800" spans="1:9" x14ac:dyDescent="0.3">
      <c r="A2800" s="87" t="s">
        <v>4614</v>
      </c>
      <c r="B2800" s="87" t="s">
        <v>4615</v>
      </c>
      <c r="C2800" s="87" t="s">
        <v>1233</v>
      </c>
      <c r="D2800" s="86" t="s">
        <v>1101</v>
      </c>
      <c r="E2800" s="86" t="s">
        <v>1101</v>
      </c>
      <c r="F2800" s="86" t="s">
        <v>27</v>
      </c>
      <c r="G2800" s="86" t="s">
        <v>22</v>
      </c>
      <c r="H2800" s="239">
        <f t="shared" si="41"/>
        <v>100</v>
      </c>
      <c r="I2800" s="86" t="s">
        <v>6205</v>
      </c>
    </row>
    <row r="2801" spans="1:9" x14ac:dyDescent="0.3">
      <c r="A2801" s="87" t="s">
        <v>4616</v>
      </c>
      <c r="B2801" s="87" t="s">
        <v>4617</v>
      </c>
      <c r="C2801" s="87" t="s">
        <v>1272</v>
      </c>
      <c r="D2801" s="86" t="s">
        <v>1103</v>
      </c>
      <c r="E2801" s="86" t="s">
        <v>1103</v>
      </c>
      <c r="F2801" s="86" t="s">
        <v>27</v>
      </c>
      <c r="G2801" s="86" t="s">
        <v>22</v>
      </c>
      <c r="H2801" s="239">
        <f t="shared" si="41"/>
        <v>100</v>
      </c>
      <c r="I2801" s="86" t="s">
        <v>6205</v>
      </c>
    </row>
    <row r="2802" spans="1:9" x14ac:dyDescent="0.3">
      <c r="A2802" s="87" t="s">
        <v>4618</v>
      </c>
      <c r="B2802" s="87" t="s">
        <v>4617</v>
      </c>
      <c r="C2802" s="87" t="s">
        <v>1274</v>
      </c>
      <c r="D2802" s="86" t="s">
        <v>1103</v>
      </c>
      <c r="E2802" s="86" t="s">
        <v>1103</v>
      </c>
      <c r="F2802" s="86" t="s">
        <v>27</v>
      </c>
      <c r="G2802" s="86" t="s">
        <v>85</v>
      </c>
      <c r="H2802" s="239">
        <f t="shared" si="41"/>
        <v>100</v>
      </c>
      <c r="I2802" s="86" t="s">
        <v>6205</v>
      </c>
    </row>
    <row r="2803" spans="1:9" x14ac:dyDescent="0.3">
      <c r="A2803" s="87" t="s">
        <v>4619</v>
      </c>
      <c r="B2803" s="87" t="s">
        <v>4620</v>
      </c>
      <c r="C2803" s="87" t="s">
        <v>2228</v>
      </c>
      <c r="D2803" s="86" t="s">
        <v>1105</v>
      </c>
      <c r="E2803" s="86" t="s">
        <v>1105</v>
      </c>
      <c r="F2803" s="86" t="s">
        <v>27</v>
      </c>
      <c r="G2803" s="86" t="s">
        <v>20</v>
      </c>
      <c r="H2803" s="239">
        <f t="shared" si="41"/>
        <v>100</v>
      </c>
      <c r="I2803" s="86" t="s">
        <v>6205</v>
      </c>
    </row>
    <row r="2804" spans="1:9" x14ac:dyDescent="0.3">
      <c r="A2804" s="87" t="s">
        <v>4621</v>
      </c>
      <c r="B2804" s="87" t="s">
        <v>4620</v>
      </c>
      <c r="C2804" s="87" t="s">
        <v>1563</v>
      </c>
      <c r="D2804" s="86" t="s">
        <v>1105</v>
      </c>
      <c r="E2804" s="86" t="s">
        <v>1105</v>
      </c>
      <c r="F2804" s="86" t="s">
        <v>27</v>
      </c>
      <c r="G2804" s="86" t="s">
        <v>22</v>
      </c>
      <c r="H2804" s="239">
        <f t="shared" si="41"/>
        <v>100</v>
      </c>
      <c r="I2804" s="86" t="s">
        <v>6205</v>
      </c>
    </row>
    <row r="2805" spans="1:9" x14ac:dyDescent="0.3">
      <c r="A2805" s="87" t="s">
        <v>4622</v>
      </c>
      <c r="B2805" s="87" t="s">
        <v>4620</v>
      </c>
      <c r="C2805" s="87" t="s">
        <v>1279</v>
      </c>
      <c r="D2805" s="86" t="s">
        <v>1105</v>
      </c>
      <c r="E2805" s="86" t="s">
        <v>1105</v>
      </c>
      <c r="F2805" s="86" t="s">
        <v>27</v>
      </c>
      <c r="G2805" s="86" t="s">
        <v>85</v>
      </c>
      <c r="H2805" s="239">
        <f t="shared" si="41"/>
        <v>100</v>
      </c>
      <c r="I2805" s="86" t="s">
        <v>6205</v>
      </c>
    </row>
    <row r="2806" spans="1:9" x14ac:dyDescent="0.3">
      <c r="A2806" s="87" t="s">
        <v>4623</v>
      </c>
      <c r="B2806" s="87" t="s">
        <v>4620</v>
      </c>
      <c r="C2806" s="87" t="s">
        <v>1281</v>
      </c>
      <c r="D2806" s="86" t="s">
        <v>1105</v>
      </c>
      <c r="E2806" s="86" t="s">
        <v>1105</v>
      </c>
      <c r="F2806" s="86" t="s">
        <v>27</v>
      </c>
      <c r="G2806" s="86"/>
      <c r="H2806" s="239">
        <f t="shared" si="41"/>
        <v>100</v>
      </c>
      <c r="I2806" s="86" t="s">
        <v>6205</v>
      </c>
    </row>
    <row r="2807" spans="1:9" x14ac:dyDescent="0.3">
      <c r="A2807" s="87" t="s">
        <v>4624</v>
      </c>
      <c r="B2807" s="87" t="s">
        <v>4620</v>
      </c>
      <c r="C2807" s="87" t="s">
        <v>1564</v>
      </c>
      <c r="D2807" s="86" t="s">
        <v>1105</v>
      </c>
      <c r="E2807" s="86" t="s">
        <v>1105</v>
      </c>
      <c r="F2807" s="86" t="s">
        <v>27</v>
      </c>
      <c r="G2807" s="86"/>
      <c r="H2807" s="239">
        <f t="shared" si="41"/>
        <v>100</v>
      </c>
      <c r="I2807" s="86" t="s">
        <v>6205</v>
      </c>
    </row>
    <row r="2808" spans="1:9" x14ac:dyDescent="0.3">
      <c r="A2808" s="87" t="s">
        <v>4625</v>
      </c>
      <c r="B2808" s="87" t="s">
        <v>4620</v>
      </c>
      <c r="C2808" s="87" t="s">
        <v>1630</v>
      </c>
      <c r="D2808" s="86" t="s">
        <v>1105</v>
      </c>
      <c r="E2808" s="86" t="s">
        <v>1105</v>
      </c>
      <c r="F2808" s="86" t="s">
        <v>27</v>
      </c>
      <c r="G2808" s="86" t="s">
        <v>20</v>
      </c>
      <c r="H2808" s="239">
        <f t="shared" si="41"/>
        <v>100</v>
      </c>
      <c r="I2808" s="86" t="s">
        <v>6205</v>
      </c>
    </row>
    <row r="2809" spans="1:9" x14ac:dyDescent="0.3">
      <c r="A2809" s="87" t="s">
        <v>4626</v>
      </c>
      <c r="B2809" s="87" t="s">
        <v>4620</v>
      </c>
      <c r="C2809" s="87" t="s">
        <v>1565</v>
      </c>
      <c r="D2809" s="86" t="s">
        <v>1105</v>
      </c>
      <c r="E2809" s="86" t="s">
        <v>1105</v>
      </c>
      <c r="F2809" s="86" t="s">
        <v>27</v>
      </c>
      <c r="G2809" s="86" t="s">
        <v>22</v>
      </c>
      <c r="H2809" s="239">
        <f t="shared" si="41"/>
        <v>100</v>
      </c>
      <c r="I2809" s="86" t="s">
        <v>6205</v>
      </c>
    </row>
    <row r="2810" spans="1:9" x14ac:dyDescent="0.3">
      <c r="A2810" s="87" t="s">
        <v>4627</v>
      </c>
      <c r="B2810" s="87" t="s">
        <v>4620</v>
      </c>
      <c r="C2810" s="87" t="s">
        <v>1316</v>
      </c>
      <c r="D2810" s="86" t="s">
        <v>1105</v>
      </c>
      <c r="E2810" s="86" t="s">
        <v>1105</v>
      </c>
      <c r="F2810" s="86" t="s">
        <v>27</v>
      </c>
      <c r="G2810" s="86"/>
      <c r="H2810" s="239">
        <f t="shared" si="41"/>
        <v>100</v>
      </c>
      <c r="I2810" s="86" t="s">
        <v>6205</v>
      </c>
    </row>
    <row r="2811" spans="1:9" x14ac:dyDescent="0.3">
      <c r="A2811" s="87" t="s">
        <v>4628</v>
      </c>
      <c r="B2811" s="87" t="s">
        <v>4629</v>
      </c>
      <c r="C2811" s="87" t="s">
        <v>1283</v>
      </c>
      <c r="D2811" s="86" t="s">
        <v>1105</v>
      </c>
      <c r="E2811" s="86" t="s">
        <v>5373</v>
      </c>
      <c r="F2811" s="86" t="s">
        <v>27</v>
      </c>
      <c r="G2811" s="86" t="s">
        <v>22</v>
      </c>
      <c r="H2811" s="239">
        <f t="shared" si="41"/>
        <v>100</v>
      </c>
      <c r="I2811" s="86" t="s">
        <v>6205</v>
      </c>
    </row>
    <row r="2812" spans="1:9" x14ac:dyDescent="0.3">
      <c r="A2812" s="87" t="s">
        <v>4630</v>
      </c>
      <c r="B2812" s="87" t="s">
        <v>4629</v>
      </c>
      <c r="C2812" s="87" t="s">
        <v>1285</v>
      </c>
      <c r="D2812" s="86" t="s">
        <v>1105</v>
      </c>
      <c r="E2812" s="86" t="s">
        <v>5373</v>
      </c>
      <c r="F2812" s="86" t="s">
        <v>27</v>
      </c>
      <c r="G2812" s="86" t="s">
        <v>22</v>
      </c>
      <c r="H2812" s="239">
        <f t="shared" si="41"/>
        <v>100</v>
      </c>
      <c r="I2812" s="86" t="s">
        <v>6205</v>
      </c>
    </row>
    <row r="2813" spans="1:9" x14ac:dyDescent="0.3">
      <c r="A2813" s="87" t="s">
        <v>4631</v>
      </c>
      <c r="B2813" s="87" t="s">
        <v>4632</v>
      </c>
      <c r="C2813" s="87" t="s">
        <v>1287</v>
      </c>
      <c r="D2813" s="86" t="s">
        <v>1105</v>
      </c>
      <c r="E2813" s="86" t="s">
        <v>5374</v>
      </c>
      <c r="F2813" s="86" t="s">
        <v>27</v>
      </c>
      <c r="G2813" s="86" t="s">
        <v>22</v>
      </c>
      <c r="H2813" s="239">
        <f t="shared" si="41"/>
        <v>100</v>
      </c>
      <c r="I2813" s="86" t="s">
        <v>6205</v>
      </c>
    </row>
    <row r="2814" spans="1:9" x14ac:dyDescent="0.3">
      <c r="A2814" s="87" t="s">
        <v>4633</v>
      </c>
      <c r="B2814" s="87" t="s">
        <v>4632</v>
      </c>
      <c r="C2814" s="87" t="s">
        <v>1289</v>
      </c>
      <c r="D2814" s="86" t="s">
        <v>1105</v>
      </c>
      <c r="E2814" s="86" t="s">
        <v>5374</v>
      </c>
      <c r="F2814" s="86" t="s">
        <v>27</v>
      </c>
      <c r="G2814" s="86" t="s">
        <v>22</v>
      </c>
      <c r="H2814" s="239">
        <f t="shared" si="41"/>
        <v>100</v>
      </c>
      <c r="I2814" s="86" t="s">
        <v>6205</v>
      </c>
    </row>
    <row r="2815" spans="1:9" x14ac:dyDescent="0.3">
      <c r="A2815" s="87" t="s">
        <v>4634</v>
      </c>
      <c r="B2815" s="87" t="s">
        <v>4632</v>
      </c>
      <c r="C2815" s="87" t="s">
        <v>1291</v>
      </c>
      <c r="D2815" s="86" t="s">
        <v>1105</v>
      </c>
      <c r="E2815" s="86" t="s">
        <v>5374</v>
      </c>
      <c r="F2815" s="86" t="s">
        <v>27</v>
      </c>
      <c r="G2815" s="86" t="s">
        <v>85</v>
      </c>
      <c r="H2815" s="239">
        <f t="shared" si="41"/>
        <v>100</v>
      </c>
      <c r="I2815" s="86" t="s">
        <v>6205</v>
      </c>
    </row>
    <row r="2816" spans="1:9" x14ac:dyDescent="0.3">
      <c r="A2816" s="87" t="s">
        <v>4635</v>
      </c>
      <c r="B2816" s="87" t="s">
        <v>4632</v>
      </c>
      <c r="C2816" s="87" t="s">
        <v>1926</v>
      </c>
      <c r="D2816" s="86" t="s">
        <v>1105</v>
      </c>
      <c r="E2816" s="86" t="s">
        <v>5374</v>
      </c>
      <c r="F2816" s="86" t="s">
        <v>27</v>
      </c>
      <c r="G2816" s="86" t="s">
        <v>22</v>
      </c>
      <c r="H2816" s="239">
        <f t="shared" ref="H2816:H2879" si="42">IF($A2816="","",IF($F2816=INDEX(Cat_ZAP,1),INDEX(Pts_ZAP,1),IF($G2816="","",_xlfn.XLOOKUP($G2816,Cat_Marg,Pts_Marg,""))))</f>
        <v>100</v>
      </c>
      <c r="I2816" s="86" t="s">
        <v>6205</v>
      </c>
    </row>
    <row r="2817" spans="1:9" x14ac:dyDescent="0.3">
      <c r="A2817" s="87" t="s">
        <v>4636</v>
      </c>
      <c r="B2817" s="87" t="s">
        <v>4632</v>
      </c>
      <c r="C2817" s="87" t="s">
        <v>1566</v>
      </c>
      <c r="D2817" s="86" t="s">
        <v>1105</v>
      </c>
      <c r="E2817" s="86" t="s">
        <v>5374</v>
      </c>
      <c r="F2817" s="86" t="s">
        <v>27</v>
      </c>
      <c r="G2817" s="86" t="s">
        <v>22</v>
      </c>
      <c r="H2817" s="239">
        <f t="shared" si="42"/>
        <v>100</v>
      </c>
      <c r="I2817" s="86" t="s">
        <v>6205</v>
      </c>
    </row>
    <row r="2818" spans="1:9" x14ac:dyDescent="0.3">
      <c r="A2818" s="87" t="s">
        <v>4637</v>
      </c>
      <c r="B2818" s="87" t="s">
        <v>4632</v>
      </c>
      <c r="C2818" s="87" t="s">
        <v>1939</v>
      </c>
      <c r="D2818" s="86" t="s">
        <v>1105</v>
      </c>
      <c r="E2818" s="86" t="s">
        <v>5374</v>
      </c>
      <c r="F2818" s="86" t="s">
        <v>27</v>
      </c>
      <c r="G2818" s="86" t="s">
        <v>20</v>
      </c>
      <c r="H2818" s="239">
        <f t="shared" si="42"/>
        <v>100</v>
      </c>
      <c r="I2818" s="86" t="s">
        <v>6205</v>
      </c>
    </row>
    <row r="2819" spans="1:9" x14ac:dyDescent="0.3">
      <c r="A2819" s="87" t="s">
        <v>4638</v>
      </c>
      <c r="B2819" s="87" t="s">
        <v>4632</v>
      </c>
      <c r="C2819" s="87" t="s">
        <v>1293</v>
      </c>
      <c r="D2819" s="86" t="s">
        <v>1105</v>
      </c>
      <c r="E2819" s="86" t="s">
        <v>5374</v>
      </c>
      <c r="F2819" s="86" t="s">
        <v>27</v>
      </c>
      <c r="G2819" s="86" t="s">
        <v>20</v>
      </c>
      <c r="H2819" s="239">
        <f t="shared" si="42"/>
        <v>100</v>
      </c>
      <c r="I2819" s="86" t="s">
        <v>6205</v>
      </c>
    </row>
    <row r="2820" spans="1:9" x14ac:dyDescent="0.3">
      <c r="A2820" s="87" t="s">
        <v>4639</v>
      </c>
      <c r="B2820" s="87" t="s">
        <v>4632</v>
      </c>
      <c r="C2820" s="87" t="s">
        <v>1295</v>
      </c>
      <c r="D2820" s="86" t="s">
        <v>1105</v>
      </c>
      <c r="E2820" s="86" t="s">
        <v>5374</v>
      </c>
      <c r="F2820" s="86" t="s">
        <v>27</v>
      </c>
      <c r="G2820" s="86" t="s">
        <v>22</v>
      </c>
      <c r="H2820" s="239">
        <f t="shared" si="42"/>
        <v>100</v>
      </c>
      <c r="I2820" s="86" t="s">
        <v>6205</v>
      </c>
    </row>
    <row r="2821" spans="1:9" x14ac:dyDescent="0.3">
      <c r="A2821" s="87" t="s">
        <v>4640</v>
      </c>
      <c r="B2821" s="87" t="s">
        <v>4632</v>
      </c>
      <c r="C2821" s="87" t="s">
        <v>1567</v>
      </c>
      <c r="D2821" s="86" t="s">
        <v>1105</v>
      </c>
      <c r="E2821" s="86" t="s">
        <v>5374</v>
      </c>
      <c r="F2821" s="86" t="s">
        <v>27</v>
      </c>
      <c r="G2821" s="86"/>
      <c r="H2821" s="239">
        <f t="shared" si="42"/>
        <v>100</v>
      </c>
      <c r="I2821" s="86" t="s">
        <v>6205</v>
      </c>
    </row>
    <row r="2822" spans="1:9" x14ac:dyDescent="0.3">
      <c r="A2822" s="87" t="s">
        <v>4641</v>
      </c>
      <c r="B2822" s="87" t="s">
        <v>4632</v>
      </c>
      <c r="C2822" s="87" t="s">
        <v>1312</v>
      </c>
      <c r="D2822" s="86" t="s">
        <v>1105</v>
      </c>
      <c r="E2822" s="86" t="s">
        <v>5374</v>
      </c>
      <c r="F2822" s="86" t="s">
        <v>27</v>
      </c>
      <c r="G2822" s="86" t="s">
        <v>85</v>
      </c>
      <c r="H2822" s="239">
        <f t="shared" si="42"/>
        <v>100</v>
      </c>
      <c r="I2822" s="86" t="s">
        <v>6205</v>
      </c>
    </row>
    <row r="2823" spans="1:9" x14ac:dyDescent="0.3">
      <c r="A2823" s="87" t="s">
        <v>4642</v>
      </c>
      <c r="B2823" s="87" t="s">
        <v>4632</v>
      </c>
      <c r="C2823" s="87" t="s">
        <v>1314</v>
      </c>
      <c r="D2823" s="86" t="s">
        <v>1105</v>
      </c>
      <c r="E2823" s="86" t="s">
        <v>5374</v>
      </c>
      <c r="F2823" s="86" t="s">
        <v>27</v>
      </c>
      <c r="G2823" s="86" t="s">
        <v>85</v>
      </c>
      <c r="H2823" s="239">
        <f t="shared" si="42"/>
        <v>100</v>
      </c>
      <c r="I2823" s="86" t="s">
        <v>6205</v>
      </c>
    </row>
    <row r="2824" spans="1:9" x14ac:dyDescent="0.3">
      <c r="A2824" s="87" t="s">
        <v>4643</v>
      </c>
      <c r="B2824" s="87" t="s">
        <v>4632</v>
      </c>
      <c r="C2824" s="87" t="s">
        <v>1318</v>
      </c>
      <c r="D2824" s="86" t="s">
        <v>1105</v>
      </c>
      <c r="E2824" s="86" t="s">
        <v>5374</v>
      </c>
      <c r="F2824" s="86" t="s">
        <v>27</v>
      </c>
      <c r="G2824" s="86" t="s">
        <v>85</v>
      </c>
      <c r="H2824" s="239">
        <f t="shared" si="42"/>
        <v>100</v>
      </c>
      <c r="I2824" s="86" t="s">
        <v>6205</v>
      </c>
    </row>
    <row r="2825" spans="1:9" x14ac:dyDescent="0.3">
      <c r="A2825" s="87" t="s">
        <v>4644</v>
      </c>
      <c r="B2825" s="87" t="s">
        <v>4632</v>
      </c>
      <c r="C2825" s="87" t="s">
        <v>1320</v>
      </c>
      <c r="D2825" s="86" t="s">
        <v>1105</v>
      </c>
      <c r="E2825" s="86" t="s">
        <v>5374</v>
      </c>
      <c r="F2825" s="86" t="s">
        <v>27</v>
      </c>
      <c r="G2825" s="86" t="s">
        <v>22</v>
      </c>
      <c r="H2825" s="239">
        <f t="shared" si="42"/>
        <v>100</v>
      </c>
      <c r="I2825" s="86" t="s">
        <v>6205</v>
      </c>
    </row>
    <row r="2826" spans="1:9" x14ac:dyDescent="0.3">
      <c r="A2826" s="87" t="s">
        <v>4645</v>
      </c>
      <c r="B2826" s="87" t="s">
        <v>4632</v>
      </c>
      <c r="C2826" s="87" t="s">
        <v>1297</v>
      </c>
      <c r="D2826" s="86" t="s">
        <v>1105</v>
      </c>
      <c r="E2826" s="86" t="s">
        <v>5374</v>
      </c>
      <c r="F2826" s="86" t="s">
        <v>27</v>
      </c>
      <c r="G2826" s="86" t="s">
        <v>85</v>
      </c>
      <c r="H2826" s="239">
        <f t="shared" si="42"/>
        <v>100</v>
      </c>
      <c r="I2826" s="86" t="s">
        <v>6205</v>
      </c>
    </row>
    <row r="2827" spans="1:9" x14ac:dyDescent="0.3">
      <c r="A2827" s="87" t="s">
        <v>4646</v>
      </c>
      <c r="B2827" s="87" t="s">
        <v>4632</v>
      </c>
      <c r="C2827" s="87" t="s">
        <v>1299</v>
      </c>
      <c r="D2827" s="86" t="s">
        <v>1105</v>
      </c>
      <c r="E2827" s="86" t="s">
        <v>5374</v>
      </c>
      <c r="F2827" s="86" t="s">
        <v>27</v>
      </c>
      <c r="G2827" s="86"/>
      <c r="H2827" s="239">
        <f t="shared" si="42"/>
        <v>100</v>
      </c>
      <c r="I2827" s="86" t="s">
        <v>6205</v>
      </c>
    </row>
    <row r="2828" spans="1:9" x14ac:dyDescent="0.3">
      <c r="A2828" s="87" t="s">
        <v>4647</v>
      </c>
      <c r="B2828" s="87" t="s">
        <v>4632</v>
      </c>
      <c r="C2828" s="87" t="s">
        <v>1301</v>
      </c>
      <c r="D2828" s="86" t="s">
        <v>1105</v>
      </c>
      <c r="E2828" s="86" t="s">
        <v>5374</v>
      </c>
      <c r="F2828" s="86" t="s">
        <v>27</v>
      </c>
      <c r="G2828" s="86"/>
      <c r="H2828" s="239">
        <f t="shared" si="42"/>
        <v>100</v>
      </c>
      <c r="I2828" s="86" t="s">
        <v>6205</v>
      </c>
    </row>
    <row r="2829" spans="1:9" x14ac:dyDescent="0.3">
      <c r="A2829" s="87" t="s">
        <v>4648</v>
      </c>
      <c r="B2829" s="87" t="s">
        <v>4632</v>
      </c>
      <c r="C2829" s="87" t="s">
        <v>1303</v>
      </c>
      <c r="D2829" s="86" t="s">
        <v>1105</v>
      </c>
      <c r="E2829" s="86" t="s">
        <v>5374</v>
      </c>
      <c r="F2829" s="86" t="s">
        <v>27</v>
      </c>
      <c r="G2829" s="86" t="s">
        <v>22</v>
      </c>
      <c r="H2829" s="239">
        <f t="shared" si="42"/>
        <v>100</v>
      </c>
      <c r="I2829" s="86" t="s">
        <v>6205</v>
      </c>
    </row>
    <row r="2830" spans="1:9" x14ac:dyDescent="0.3">
      <c r="A2830" s="87" t="s">
        <v>4649</v>
      </c>
      <c r="B2830" s="87" t="s">
        <v>4650</v>
      </c>
      <c r="C2830" s="87" t="s">
        <v>1369</v>
      </c>
      <c r="D2830" s="86" t="s">
        <v>1107</v>
      </c>
      <c r="E2830" s="86" t="s">
        <v>1108</v>
      </c>
      <c r="F2830" s="86" t="s">
        <v>27</v>
      </c>
      <c r="G2830" s="86" t="s">
        <v>22</v>
      </c>
      <c r="H2830" s="239">
        <f t="shared" si="42"/>
        <v>100</v>
      </c>
      <c r="I2830" s="86" t="s">
        <v>6205</v>
      </c>
    </row>
    <row r="2831" spans="1:9" x14ac:dyDescent="0.3">
      <c r="A2831" s="87" t="s">
        <v>4651</v>
      </c>
      <c r="B2831" s="87" t="s">
        <v>4650</v>
      </c>
      <c r="C2831" s="87" t="s">
        <v>1700</v>
      </c>
      <c r="D2831" s="86" t="s">
        <v>1107</v>
      </c>
      <c r="E2831" s="86" t="s">
        <v>1108</v>
      </c>
      <c r="F2831" s="86" t="s">
        <v>27</v>
      </c>
      <c r="G2831" s="86" t="s">
        <v>22</v>
      </c>
      <c r="H2831" s="239">
        <f t="shared" si="42"/>
        <v>100</v>
      </c>
      <c r="I2831" s="86" t="s">
        <v>6205</v>
      </c>
    </row>
    <row r="2832" spans="1:9" x14ac:dyDescent="0.3">
      <c r="A2832" s="87" t="s">
        <v>4652</v>
      </c>
      <c r="B2832" s="87" t="s">
        <v>4650</v>
      </c>
      <c r="C2832" s="87" t="s">
        <v>1702</v>
      </c>
      <c r="D2832" s="86" t="s">
        <v>1107</v>
      </c>
      <c r="E2832" s="86" t="s">
        <v>1108</v>
      </c>
      <c r="F2832" s="86" t="s">
        <v>27</v>
      </c>
      <c r="G2832" s="86" t="s">
        <v>22</v>
      </c>
      <c r="H2832" s="239">
        <f t="shared" si="42"/>
        <v>100</v>
      </c>
      <c r="I2832" s="86" t="s">
        <v>6205</v>
      </c>
    </row>
    <row r="2833" spans="1:9" x14ac:dyDescent="0.3">
      <c r="A2833" s="87" t="s">
        <v>4653</v>
      </c>
      <c r="B2833" s="87" t="s">
        <v>4650</v>
      </c>
      <c r="C2833" s="87" t="s">
        <v>1705</v>
      </c>
      <c r="D2833" s="86" t="s">
        <v>1107</v>
      </c>
      <c r="E2833" s="86" t="s">
        <v>1108</v>
      </c>
      <c r="F2833" s="86" t="s">
        <v>27</v>
      </c>
      <c r="G2833" s="86" t="s">
        <v>85</v>
      </c>
      <c r="H2833" s="239">
        <f t="shared" si="42"/>
        <v>100</v>
      </c>
      <c r="I2833" s="86" t="s">
        <v>6205</v>
      </c>
    </row>
    <row r="2834" spans="1:9" x14ac:dyDescent="0.3">
      <c r="A2834" s="87" t="s">
        <v>4654</v>
      </c>
      <c r="B2834" s="87" t="s">
        <v>4655</v>
      </c>
      <c r="C2834" s="87" t="s">
        <v>1374</v>
      </c>
      <c r="D2834" s="86" t="s">
        <v>1107</v>
      </c>
      <c r="E2834" s="86" t="s">
        <v>5375</v>
      </c>
      <c r="F2834" s="86" t="s">
        <v>27</v>
      </c>
      <c r="G2834" s="86" t="s">
        <v>85</v>
      </c>
      <c r="H2834" s="239">
        <f t="shared" si="42"/>
        <v>100</v>
      </c>
      <c r="I2834" s="86" t="s">
        <v>6205</v>
      </c>
    </row>
    <row r="2835" spans="1:9" x14ac:dyDescent="0.3">
      <c r="A2835" s="87" t="s">
        <v>4656</v>
      </c>
      <c r="B2835" s="87" t="s">
        <v>4657</v>
      </c>
      <c r="C2835" s="87" t="s">
        <v>1371</v>
      </c>
      <c r="D2835" s="86" t="s">
        <v>1107</v>
      </c>
      <c r="E2835" s="86" t="s">
        <v>5376</v>
      </c>
      <c r="F2835" s="86" t="s">
        <v>27</v>
      </c>
      <c r="G2835" s="86" t="s">
        <v>85</v>
      </c>
      <c r="H2835" s="239">
        <f t="shared" si="42"/>
        <v>100</v>
      </c>
      <c r="I2835" s="86" t="s">
        <v>6205</v>
      </c>
    </row>
    <row r="2836" spans="1:9" x14ac:dyDescent="0.3">
      <c r="A2836" s="87" t="s">
        <v>4658</v>
      </c>
      <c r="B2836" s="87" t="s">
        <v>4659</v>
      </c>
      <c r="C2836" s="87" t="s">
        <v>2041</v>
      </c>
      <c r="D2836" s="86" t="s">
        <v>1110</v>
      </c>
      <c r="E2836" s="86" t="s">
        <v>1110</v>
      </c>
      <c r="F2836" s="86" t="s">
        <v>27</v>
      </c>
      <c r="G2836" s="86" t="s">
        <v>22</v>
      </c>
      <c r="H2836" s="239">
        <f t="shared" si="42"/>
        <v>100</v>
      </c>
      <c r="I2836" s="86" t="s">
        <v>6205</v>
      </c>
    </row>
    <row r="2837" spans="1:9" x14ac:dyDescent="0.3">
      <c r="A2837" s="87" t="s">
        <v>4660</v>
      </c>
      <c r="B2837" s="87" t="s">
        <v>4659</v>
      </c>
      <c r="C2837" s="87" t="s">
        <v>2043</v>
      </c>
      <c r="D2837" s="86" t="s">
        <v>1110</v>
      </c>
      <c r="E2837" s="86" t="s">
        <v>1110</v>
      </c>
      <c r="F2837" s="86" t="s">
        <v>27</v>
      </c>
      <c r="G2837" s="86" t="s">
        <v>22</v>
      </c>
      <c r="H2837" s="239">
        <f t="shared" si="42"/>
        <v>100</v>
      </c>
      <c r="I2837" s="86" t="s">
        <v>6205</v>
      </c>
    </row>
    <row r="2838" spans="1:9" x14ac:dyDescent="0.3">
      <c r="A2838" s="87" t="s">
        <v>4661</v>
      </c>
      <c r="B2838" s="87" t="s">
        <v>4659</v>
      </c>
      <c r="C2838" s="87" t="s">
        <v>1740</v>
      </c>
      <c r="D2838" s="86" t="s">
        <v>1110</v>
      </c>
      <c r="E2838" s="86" t="s">
        <v>1110</v>
      </c>
      <c r="F2838" s="86" t="s">
        <v>27</v>
      </c>
      <c r="G2838" s="86"/>
      <c r="H2838" s="239">
        <f t="shared" si="42"/>
        <v>100</v>
      </c>
      <c r="I2838" s="86" t="s">
        <v>6205</v>
      </c>
    </row>
    <row r="2839" spans="1:9" x14ac:dyDescent="0.3">
      <c r="A2839" s="87" t="s">
        <v>4662</v>
      </c>
      <c r="B2839" s="87" t="s">
        <v>4663</v>
      </c>
      <c r="C2839" s="87" t="s">
        <v>1985</v>
      </c>
      <c r="D2839" s="86" t="s">
        <v>156</v>
      </c>
      <c r="E2839" s="86" t="s">
        <v>157</v>
      </c>
      <c r="F2839" s="86" t="s">
        <v>27</v>
      </c>
      <c r="G2839" s="86" t="s">
        <v>22</v>
      </c>
      <c r="H2839" s="239">
        <f t="shared" si="42"/>
        <v>100</v>
      </c>
      <c r="I2839" s="86" t="s">
        <v>6205</v>
      </c>
    </row>
    <row r="2840" spans="1:9" x14ac:dyDescent="0.3">
      <c r="A2840" s="87" t="s">
        <v>4664</v>
      </c>
      <c r="B2840" s="87" t="s">
        <v>4663</v>
      </c>
      <c r="C2840" s="87" t="s">
        <v>1987</v>
      </c>
      <c r="D2840" s="86" t="s">
        <v>156</v>
      </c>
      <c r="E2840" s="86" t="s">
        <v>157</v>
      </c>
      <c r="F2840" s="86" t="s">
        <v>27</v>
      </c>
      <c r="G2840" s="86" t="s">
        <v>20</v>
      </c>
      <c r="H2840" s="239">
        <f t="shared" si="42"/>
        <v>100</v>
      </c>
      <c r="I2840" s="86" t="s">
        <v>6205</v>
      </c>
    </row>
    <row r="2841" spans="1:9" x14ac:dyDescent="0.3">
      <c r="A2841" s="87" t="s">
        <v>4665</v>
      </c>
      <c r="B2841" s="87" t="s">
        <v>4663</v>
      </c>
      <c r="C2841" s="87" t="s">
        <v>1989</v>
      </c>
      <c r="D2841" s="86" t="s">
        <v>156</v>
      </c>
      <c r="E2841" s="86" t="s">
        <v>157</v>
      </c>
      <c r="F2841" s="86" t="s">
        <v>27</v>
      </c>
      <c r="G2841" s="86" t="s">
        <v>20</v>
      </c>
      <c r="H2841" s="239">
        <f t="shared" si="42"/>
        <v>100</v>
      </c>
      <c r="I2841" s="86" t="s">
        <v>6205</v>
      </c>
    </row>
    <row r="2842" spans="1:9" x14ac:dyDescent="0.3">
      <c r="A2842" s="87" t="s">
        <v>4666</v>
      </c>
      <c r="B2842" s="87" t="s">
        <v>4663</v>
      </c>
      <c r="C2842" s="87" t="s">
        <v>1992</v>
      </c>
      <c r="D2842" s="86" t="s">
        <v>156</v>
      </c>
      <c r="E2842" s="86" t="s">
        <v>157</v>
      </c>
      <c r="F2842" s="86" t="s">
        <v>27</v>
      </c>
      <c r="G2842" s="86" t="s">
        <v>22</v>
      </c>
      <c r="H2842" s="239">
        <f t="shared" si="42"/>
        <v>100</v>
      </c>
      <c r="I2842" s="86" t="s">
        <v>6205</v>
      </c>
    </row>
    <row r="2843" spans="1:9" x14ac:dyDescent="0.3">
      <c r="A2843" s="87" t="s">
        <v>4667</v>
      </c>
      <c r="B2843" s="87" t="s">
        <v>4663</v>
      </c>
      <c r="C2843" s="87" t="s">
        <v>1994</v>
      </c>
      <c r="D2843" s="86" t="s">
        <v>156</v>
      </c>
      <c r="E2843" s="86" t="s">
        <v>157</v>
      </c>
      <c r="F2843" s="86" t="s">
        <v>27</v>
      </c>
      <c r="G2843" s="86" t="s">
        <v>20</v>
      </c>
      <c r="H2843" s="239">
        <f t="shared" si="42"/>
        <v>100</v>
      </c>
      <c r="I2843" s="86" t="s">
        <v>6205</v>
      </c>
    </row>
    <row r="2844" spans="1:9" x14ac:dyDescent="0.3">
      <c r="A2844" s="87" t="s">
        <v>4668</v>
      </c>
      <c r="B2844" s="87" t="s">
        <v>4663</v>
      </c>
      <c r="C2844" s="87" t="s">
        <v>2355</v>
      </c>
      <c r="D2844" s="86" t="s">
        <v>156</v>
      </c>
      <c r="E2844" s="86" t="s">
        <v>157</v>
      </c>
      <c r="F2844" s="86" t="s">
        <v>27</v>
      </c>
      <c r="G2844" s="86" t="s">
        <v>22</v>
      </c>
      <c r="H2844" s="239">
        <f t="shared" si="42"/>
        <v>100</v>
      </c>
      <c r="I2844" s="86" t="s">
        <v>6205</v>
      </c>
    </row>
    <row r="2845" spans="1:9" x14ac:dyDescent="0.3">
      <c r="A2845" s="87" t="s">
        <v>4669</v>
      </c>
      <c r="B2845" s="87" t="s">
        <v>4663</v>
      </c>
      <c r="C2845" s="87" t="s">
        <v>2047</v>
      </c>
      <c r="D2845" s="86" t="s">
        <v>156</v>
      </c>
      <c r="E2845" s="86" t="s">
        <v>157</v>
      </c>
      <c r="F2845" s="86" t="s">
        <v>27</v>
      </c>
      <c r="G2845" s="86" t="s">
        <v>22</v>
      </c>
      <c r="H2845" s="239">
        <f t="shared" si="42"/>
        <v>100</v>
      </c>
      <c r="I2845" s="86" t="s">
        <v>6205</v>
      </c>
    </row>
    <row r="2846" spans="1:9" x14ac:dyDescent="0.3">
      <c r="A2846" s="87" t="s">
        <v>4670</v>
      </c>
      <c r="B2846" s="87" t="s">
        <v>4663</v>
      </c>
      <c r="C2846" s="87" t="s">
        <v>2055</v>
      </c>
      <c r="D2846" s="86" t="s">
        <v>156</v>
      </c>
      <c r="E2846" s="86" t="s">
        <v>157</v>
      </c>
      <c r="F2846" s="86" t="s">
        <v>27</v>
      </c>
      <c r="G2846" s="86" t="s">
        <v>22</v>
      </c>
      <c r="H2846" s="239">
        <f t="shared" si="42"/>
        <v>100</v>
      </c>
      <c r="I2846" s="86" t="s">
        <v>6205</v>
      </c>
    </row>
    <row r="2847" spans="1:9" x14ac:dyDescent="0.3">
      <c r="A2847" s="87" t="s">
        <v>4671</v>
      </c>
      <c r="B2847" s="87" t="s">
        <v>4663</v>
      </c>
      <c r="C2847" s="87" t="s">
        <v>2057</v>
      </c>
      <c r="D2847" s="86" t="s">
        <v>156</v>
      </c>
      <c r="E2847" s="86" t="s">
        <v>157</v>
      </c>
      <c r="F2847" s="86" t="s">
        <v>27</v>
      </c>
      <c r="G2847" s="86" t="s">
        <v>22</v>
      </c>
      <c r="H2847" s="239">
        <f t="shared" si="42"/>
        <v>100</v>
      </c>
      <c r="I2847" s="86" t="s">
        <v>6205</v>
      </c>
    </row>
    <row r="2848" spans="1:9" x14ac:dyDescent="0.3">
      <c r="A2848" s="87" t="s">
        <v>4672</v>
      </c>
      <c r="B2848" s="87" t="s">
        <v>4663</v>
      </c>
      <c r="C2848" s="87" t="s">
        <v>2059</v>
      </c>
      <c r="D2848" s="86" t="s">
        <v>156</v>
      </c>
      <c r="E2848" s="86" t="s">
        <v>157</v>
      </c>
      <c r="F2848" s="86" t="s">
        <v>27</v>
      </c>
      <c r="G2848" s="86" t="s">
        <v>22</v>
      </c>
      <c r="H2848" s="239">
        <f t="shared" si="42"/>
        <v>100</v>
      </c>
      <c r="I2848" s="86" t="s">
        <v>6205</v>
      </c>
    </row>
    <row r="2849" spans="1:9" x14ac:dyDescent="0.3">
      <c r="A2849" s="87" t="s">
        <v>4673</v>
      </c>
      <c r="B2849" s="87" t="s">
        <v>4663</v>
      </c>
      <c r="C2849" s="87" t="s">
        <v>2061</v>
      </c>
      <c r="D2849" s="86" t="s">
        <v>156</v>
      </c>
      <c r="E2849" s="86" t="s">
        <v>157</v>
      </c>
      <c r="F2849" s="86" t="s">
        <v>27</v>
      </c>
      <c r="G2849" s="86" t="s">
        <v>20</v>
      </c>
      <c r="H2849" s="239">
        <f t="shared" si="42"/>
        <v>100</v>
      </c>
      <c r="I2849" s="86" t="s">
        <v>6205</v>
      </c>
    </row>
    <row r="2850" spans="1:9" x14ac:dyDescent="0.3">
      <c r="A2850" s="87" t="s">
        <v>4674</v>
      </c>
      <c r="B2850" s="87" t="s">
        <v>4663</v>
      </c>
      <c r="C2850" s="87" t="s">
        <v>2063</v>
      </c>
      <c r="D2850" s="86" t="s">
        <v>156</v>
      </c>
      <c r="E2850" s="86" t="s">
        <v>157</v>
      </c>
      <c r="F2850" s="86" t="s">
        <v>27</v>
      </c>
      <c r="G2850" s="86" t="s">
        <v>20</v>
      </c>
      <c r="H2850" s="239">
        <f t="shared" si="42"/>
        <v>100</v>
      </c>
      <c r="I2850" s="86" t="s">
        <v>6205</v>
      </c>
    </row>
    <row r="2851" spans="1:9" x14ac:dyDescent="0.3">
      <c r="A2851" s="87" t="s">
        <v>4675</v>
      </c>
      <c r="B2851" s="87" t="s">
        <v>4663</v>
      </c>
      <c r="C2851" s="87" t="s">
        <v>2363</v>
      </c>
      <c r="D2851" s="86" t="s">
        <v>156</v>
      </c>
      <c r="E2851" s="86" t="s">
        <v>157</v>
      </c>
      <c r="F2851" s="86" t="s">
        <v>27</v>
      </c>
      <c r="G2851" s="86" t="s">
        <v>85</v>
      </c>
      <c r="H2851" s="239">
        <f t="shared" si="42"/>
        <v>100</v>
      </c>
      <c r="I2851" s="86" t="s">
        <v>6205</v>
      </c>
    </row>
    <row r="2852" spans="1:9" x14ac:dyDescent="0.3">
      <c r="A2852" s="87" t="s">
        <v>4676</v>
      </c>
      <c r="B2852" s="87" t="s">
        <v>4663</v>
      </c>
      <c r="C2852" s="87" t="s">
        <v>2065</v>
      </c>
      <c r="D2852" s="86" t="s">
        <v>156</v>
      </c>
      <c r="E2852" s="86" t="s">
        <v>157</v>
      </c>
      <c r="F2852" s="86" t="s">
        <v>27</v>
      </c>
      <c r="G2852" s="86" t="s">
        <v>22</v>
      </c>
      <c r="H2852" s="239">
        <f t="shared" si="42"/>
        <v>100</v>
      </c>
      <c r="I2852" s="86" t="s">
        <v>6205</v>
      </c>
    </row>
    <row r="2853" spans="1:9" x14ac:dyDescent="0.3">
      <c r="A2853" s="87" t="s">
        <v>4677</v>
      </c>
      <c r="B2853" s="87" t="s">
        <v>4678</v>
      </c>
      <c r="C2853" s="87" t="s">
        <v>2049</v>
      </c>
      <c r="D2853" s="86" t="s">
        <v>156</v>
      </c>
      <c r="E2853" s="86" t="s">
        <v>5377</v>
      </c>
      <c r="F2853" s="86" t="s">
        <v>27</v>
      </c>
      <c r="G2853" s="86" t="s">
        <v>85</v>
      </c>
      <c r="H2853" s="239">
        <f t="shared" si="42"/>
        <v>100</v>
      </c>
      <c r="I2853" s="86" t="s">
        <v>6205</v>
      </c>
    </row>
    <row r="2854" spans="1:9" x14ac:dyDescent="0.3">
      <c r="A2854" s="87" t="s">
        <v>4679</v>
      </c>
      <c r="B2854" s="87" t="s">
        <v>4678</v>
      </c>
      <c r="C2854" s="87" t="s">
        <v>2357</v>
      </c>
      <c r="D2854" s="86" t="s">
        <v>156</v>
      </c>
      <c r="E2854" s="86" t="s">
        <v>5377</v>
      </c>
      <c r="F2854" s="86" t="s">
        <v>27</v>
      </c>
      <c r="G2854" s="86" t="s">
        <v>22</v>
      </c>
      <c r="H2854" s="239">
        <f t="shared" si="42"/>
        <v>100</v>
      </c>
      <c r="I2854" s="86" t="s">
        <v>6205</v>
      </c>
    </row>
    <row r="2855" spans="1:9" x14ac:dyDescent="0.3">
      <c r="A2855" s="87" t="s">
        <v>4680</v>
      </c>
      <c r="B2855" s="87" t="s">
        <v>4678</v>
      </c>
      <c r="C2855" s="87" t="s">
        <v>2344</v>
      </c>
      <c r="D2855" s="86" t="s">
        <v>156</v>
      </c>
      <c r="E2855" s="86" t="s">
        <v>5377</v>
      </c>
      <c r="F2855" s="86" t="s">
        <v>27</v>
      </c>
      <c r="G2855" s="86" t="s">
        <v>22</v>
      </c>
      <c r="H2855" s="239">
        <f t="shared" si="42"/>
        <v>100</v>
      </c>
      <c r="I2855" s="86" t="s">
        <v>6205</v>
      </c>
    </row>
    <row r="2856" spans="1:9" x14ac:dyDescent="0.3">
      <c r="A2856" s="87" t="s">
        <v>4681</v>
      </c>
      <c r="B2856" s="87" t="s">
        <v>4678</v>
      </c>
      <c r="C2856" s="87" t="s">
        <v>2051</v>
      </c>
      <c r="D2856" s="86" t="s">
        <v>156</v>
      </c>
      <c r="E2856" s="86" t="s">
        <v>5377</v>
      </c>
      <c r="F2856" s="86" t="s">
        <v>27</v>
      </c>
      <c r="G2856" s="86" t="s">
        <v>85</v>
      </c>
      <c r="H2856" s="239">
        <f t="shared" si="42"/>
        <v>100</v>
      </c>
      <c r="I2856" s="86" t="s">
        <v>6205</v>
      </c>
    </row>
    <row r="2857" spans="1:9" x14ac:dyDescent="0.3">
      <c r="A2857" s="87" t="s">
        <v>4682</v>
      </c>
      <c r="B2857" s="87" t="s">
        <v>4678</v>
      </c>
      <c r="C2857" s="87" t="s">
        <v>2053</v>
      </c>
      <c r="D2857" s="86" t="s">
        <v>156</v>
      </c>
      <c r="E2857" s="86" t="s">
        <v>5377</v>
      </c>
      <c r="F2857" s="86" t="s">
        <v>27</v>
      </c>
      <c r="G2857" s="86" t="s">
        <v>85</v>
      </c>
      <c r="H2857" s="239">
        <f t="shared" si="42"/>
        <v>100</v>
      </c>
      <c r="I2857" s="86" t="s">
        <v>6205</v>
      </c>
    </row>
    <row r="2858" spans="1:9" x14ac:dyDescent="0.3">
      <c r="A2858" s="87" t="s">
        <v>4683</v>
      </c>
      <c r="B2858" s="87" t="s">
        <v>4684</v>
      </c>
      <c r="C2858" s="87" t="s">
        <v>1404</v>
      </c>
      <c r="D2858" s="86" t="s">
        <v>1113</v>
      </c>
      <c r="E2858" s="86" t="s">
        <v>1113</v>
      </c>
      <c r="F2858" s="86" t="s">
        <v>27</v>
      </c>
      <c r="G2858" s="86" t="s">
        <v>85</v>
      </c>
      <c r="H2858" s="239">
        <f t="shared" si="42"/>
        <v>100</v>
      </c>
      <c r="I2858" s="86" t="s">
        <v>6205</v>
      </c>
    </row>
    <row r="2859" spans="1:9" x14ac:dyDescent="0.3">
      <c r="A2859" s="87" t="s">
        <v>4685</v>
      </c>
      <c r="B2859" s="87" t="s">
        <v>4686</v>
      </c>
      <c r="C2859" s="87" t="s">
        <v>1450</v>
      </c>
      <c r="D2859" s="86" t="s">
        <v>1115</v>
      </c>
      <c r="E2859" s="86" t="s">
        <v>1116</v>
      </c>
      <c r="F2859" s="86" t="s">
        <v>27</v>
      </c>
      <c r="G2859" s="86" t="s">
        <v>22</v>
      </c>
      <c r="H2859" s="239">
        <f t="shared" si="42"/>
        <v>100</v>
      </c>
      <c r="I2859" s="86" t="s">
        <v>6205</v>
      </c>
    </row>
    <row r="2860" spans="1:9" x14ac:dyDescent="0.3">
      <c r="A2860" s="87" t="s">
        <v>4687</v>
      </c>
      <c r="B2860" s="87" t="s">
        <v>4686</v>
      </c>
      <c r="C2860" s="87" t="s">
        <v>1732</v>
      </c>
      <c r="D2860" s="86" t="s">
        <v>1115</v>
      </c>
      <c r="E2860" s="86" t="s">
        <v>1116</v>
      </c>
      <c r="F2860" s="86" t="s">
        <v>27</v>
      </c>
      <c r="G2860" s="86" t="s">
        <v>22</v>
      </c>
      <c r="H2860" s="239">
        <f t="shared" si="42"/>
        <v>100</v>
      </c>
      <c r="I2860" s="86" t="s">
        <v>6205</v>
      </c>
    </row>
    <row r="2861" spans="1:9" x14ac:dyDescent="0.3">
      <c r="A2861" s="87" t="s">
        <v>4688</v>
      </c>
      <c r="B2861" s="87" t="s">
        <v>4686</v>
      </c>
      <c r="C2861" s="87" t="s">
        <v>1452</v>
      </c>
      <c r="D2861" s="86" t="s">
        <v>1115</v>
      </c>
      <c r="E2861" s="86" t="s">
        <v>1116</v>
      </c>
      <c r="F2861" s="86" t="s">
        <v>27</v>
      </c>
      <c r="G2861" s="86" t="s">
        <v>85</v>
      </c>
      <c r="H2861" s="239">
        <f t="shared" si="42"/>
        <v>100</v>
      </c>
      <c r="I2861" s="86" t="s">
        <v>6205</v>
      </c>
    </row>
    <row r="2862" spans="1:9" x14ac:dyDescent="0.3">
      <c r="A2862" s="87" t="s">
        <v>4689</v>
      </c>
      <c r="B2862" s="87" t="s">
        <v>4686</v>
      </c>
      <c r="C2862" s="87" t="s">
        <v>1454</v>
      </c>
      <c r="D2862" s="86" t="s">
        <v>1115</v>
      </c>
      <c r="E2862" s="86" t="s">
        <v>1116</v>
      </c>
      <c r="F2862" s="86" t="s">
        <v>27</v>
      </c>
      <c r="G2862" s="86"/>
      <c r="H2862" s="239">
        <f t="shared" si="42"/>
        <v>100</v>
      </c>
      <c r="I2862" s="86" t="s">
        <v>6205</v>
      </c>
    </row>
    <row r="2863" spans="1:9" x14ac:dyDescent="0.3">
      <c r="A2863" s="87" t="s">
        <v>4690</v>
      </c>
      <c r="B2863" s="87" t="s">
        <v>4691</v>
      </c>
      <c r="C2863" s="87" t="s">
        <v>1764</v>
      </c>
      <c r="D2863" s="86" t="s">
        <v>1115</v>
      </c>
      <c r="E2863" s="86" t="s">
        <v>5378</v>
      </c>
      <c r="F2863" s="86" t="s">
        <v>27</v>
      </c>
      <c r="G2863" s="86" t="s">
        <v>85</v>
      </c>
      <c r="H2863" s="239">
        <f t="shared" si="42"/>
        <v>100</v>
      </c>
      <c r="I2863" s="86" t="s">
        <v>6205</v>
      </c>
    </row>
    <row r="2864" spans="1:9" x14ac:dyDescent="0.3">
      <c r="A2864" s="87" t="s">
        <v>4692</v>
      </c>
      <c r="B2864" s="87" t="s">
        <v>4693</v>
      </c>
      <c r="C2864" s="87" t="s">
        <v>1456</v>
      </c>
      <c r="D2864" s="86" t="s">
        <v>1115</v>
      </c>
      <c r="E2864" s="86" t="s">
        <v>5379</v>
      </c>
      <c r="F2864" s="86" t="s">
        <v>27</v>
      </c>
      <c r="G2864" s="86" t="s">
        <v>85</v>
      </c>
      <c r="H2864" s="239">
        <f t="shared" si="42"/>
        <v>100</v>
      </c>
      <c r="I2864" s="86" t="s">
        <v>6205</v>
      </c>
    </row>
    <row r="2865" spans="1:9" x14ac:dyDescent="0.3">
      <c r="A2865" s="87" t="s">
        <v>4694</v>
      </c>
      <c r="B2865" s="87" t="s">
        <v>4695</v>
      </c>
      <c r="C2865" s="87" t="s">
        <v>2395</v>
      </c>
      <c r="D2865" s="86" t="s">
        <v>1115</v>
      </c>
      <c r="E2865" s="86" t="s">
        <v>5380</v>
      </c>
      <c r="F2865" s="86" t="s">
        <v>27</v>
      </c>
      <c r="G2865" s="86" t="s">
        <v>85</v>
      </c>
      <c r="H2865" s="239">
        <f t="shared" si="42"/>
        <v>100</v>
      </c>
      <c r="I2865" s="86" t="s">
        <v>6205</v>
      </c>
    </row>
    <row r="2866" spans="1:9" x14ac:dyDescent="0.3">
      <c r="A2866" s="87" t="s">
        <v>4696</v>
      </c>
      <c r="B2866" s="87" t="s">
        <v>4695</v>
      </c>
      <c r="C2866" s="87" t="s">
        <v>1778</v>
      </c>
      <c r="D2866" s="86" t="s">
        <v>1115</v>
      </c>
      <c r="E2866" s="86" t="s">
        <v>5380</v>
      </c>
      <c r="F2866" s="86" t="s">
        <v>27</v>
      </c>
      <c r="G2866" s="86" t="s">
        <v>85</v>
      </c>
      <c r="H2866" s="239">
        <f t="shared" si="42"/>
        <v>100</v>
      </c>
      <c r="I2866" s="86" t="s">
        <v>6205</v>
      </c>
    </row>
    <row r="2867" spans="1:9" x14ac:dyDescent="0.3">
      <c r="A2867" s="87" t="s">
        <v>4697</v>
      </c>
      <c r="B2867" s="87" t="s">
        <v>4698</v>
      </c>
      <c r="C2867" s="87" t="s">
        <v>1406</v>
      </c>
      <c r="D2867" s="86" t="s">
        <v>1118</v>
      </c>
      <c r="E2867" s="86" t="s">
        <v>1119</v>
      </c>
      <c r="F2867" s="86" t="s">
        <v>27</v>
      </c>
      <c r="G2867" s="86" t="s">
        <v>22</v>
      </c>
      <c r="H2867" s="239">
        <f t="shared" si="42"/>
        <v>100</v>
      </c>
      <c r="I2867" s="86" t="s">
        <v>6205</v>
      </c>
    </row>
    <row r="2868" spans="1:9" x14ac:dyDescent="0.3">
      <c r="A2868" s="87" t="s">
        <v>4699</v>
      </c>
      <c r="B2868" s="87" t="s">
        <v>4698</v>
      </c>
      <c r="C2868" s="87" t="s">
        <v>1408</v>
      </c>
      <c r="D2868" s="86" t="s">
        <v>1118</v>
      </c>
      <c r="E2868" s="86" t="s">
        <v>1119</v>
      </c>
      <c r="F2868" s="86" t="s">
        <v>27</v>
      </c>
      <c r="G2868" s="86" t="s">
        <v>85</v>
      </c>
      <c r="H2868" s="239">
        <f t="shared" si="42"/>
        <v>100</v>
      </c>
      <c r="I2868" s="86" t="s">
        <v>6205</v>
      </c>
    </row>
    <row r="2869" spans="1:9" x14ac:dyDescent="0.3">
      <c r="A2869" s="87" t="s">
        <v>4700</v>
      </c>
      <c r="B2869" s="87" t="s">
        <v>4701</v>
      </c>
      <c r="C2869" s="87" t="s">
        <v>3494</v>
      </c>
      <c r="D2869" s="86" t="s">
        <v>1121</v>
      </c>
      <c r="E2869" s="86" t="s">
        <v>1121</v>
      </c>
      <c r="F2869" s="86" t="s">
        <v>27</v>
      </c>
      <c r="G2869" s="86" t="s">
        <v>22</v>
      </c>
      <c r="H2869" s="239">
        <f t="shared" si="42"/>
        <v>100</v>
      </c>
      <c r="I2869" s="86" t="s">
        <v>6205</v>
      </c>
    </row>
    <row r="2870" spans="1:9" x14ac:dyDescent="0.3">
      <c r="A2870" s="87" t="s">
        <v>4702</v>
      </c>
      <c r="B2870" s="87" t="s">
        <v>4701</v>
      </c>
      <c r="C2870" s="87" t="s">
        <v>1728</v>
      </c>
      <c r="D2870" s="86" t="s">
        <v>1121</v>
      </c>
      <c r="E2870" s="86" t="s">
        <v>1121</v>
      </c>
      <c r="F2870" s="86" t="s">
        <v>27</v>
      </c>
      <c r="G2870" s="86" t="s">
        <v>22</v>
      </c>
      <c r="H2870" s="239">
        <f t="shared" si="42"/>
        <v>100</v>
      </c>
      <c r="I2870" s="86" t="s">
        <v>6205</v>
      </c>
    </row>
    <row r="2871" spans="1:9" x14ac:dyDescent="0.3">
      <c r="A2871" s="87" t="s">
        <v>4703</v>
      </c>
      <c r="B2871" s="87" t="s">
        <v>4704</v>
      </c>
      <c r="C2871" s="87" t="s">
        <v>1417</v>
      </c>
      <c r="D2871" s="86" t="s">
        <v>1123</v>
      </c>
      <c r="E2871" s="86" t="s">
        <v>1123</v>
      </c>
      <c r="F2871" s="86" t="s">
        <v>27</v>
      </c>
      <c r="G2871" s="86" t="s">
        <v>85</v>
      </c>
      <c r="H2871" s="239">
        <f t="shared" si="42"/>
        <v>100</v>
      </c>
      <c r="I2871" s="86" t="s">
        <v>6205</v>
      </c>
    </row>
    <row r="2872" spans="1:9" x14ac:dyDescent="0.3">
      <c r="A2872" s="87" t="s">
        <v>4705</v>
      </c>
      <c r="B2872" s="87" t="s">
        <v>4704</v>
      </c>
      <c r="C2872" s="87" t="s">
        <v>1419</v>
      </c>
      <c r="D2872" s="86" t="s">
        <v>1123</v>
      </c>
      <c r="E2872" s="86" t="s">
        <v>1123</v>
      </c>
      <c r="F2872" s="86" t="s">
        <v>27</v>
      </c>
      <c r="G2872" s="86" t="s">
        <v>85</v>
      </c>
      <c r="H2872" s="239">
        <f t="shared" si="42"/>
        <v>100</v>
      </c>
      <c r="I2872" s="86" t="s">
        <v>6205</v>
      </c>
    </row>
    <row r="2873" spans="1:9" x14ac:dyDescent="0.3">
      <c r="A2873" s="87" t="s">
        <v>4706</v>
      </c>
      <c r="B2873" s="87" t="s">
        <v>4704</v>
      </c>
      <c r="C2873" s="87" t="s">
        <v>1829</v>
      </c>
      <c r="D2873" s="86" t="s">
        <v>1123</v>
      </c>
      <c r="E2873" s="86" t="s">
        <v>1123</v>
      </c>
      <c r="F2873" s="86" t="s">
        <v>27</v>
      </c>
      <c r="G2873" s="86"/>
      <c r="H2873" s="239">
        <f t="shared" si="42"/>
        <v>100</v>
      </c>
      <c r="I2873" s="86" t="s">
        <v>6205</v>
      </c>
    </row>
    <row r="2874" spans="1:9" x14ac:dyDescent="0.3">
      <c r="A2874" s="87" t="s">
        <v>4707</v>
      </c>
      <c r="B2874" s="87" t="s">
        <v>4704</v>
      </c>
      <c r="C2874" s="87" t="s">
        <v>1791</v>
      </c>
      <c r="D2874" s="86" t="s">
        <v>1123</v>
      </c>
      <c r="E2874" s="86" t="s">
        <v>1123</v>
      </c>
      <c r="F2874" s="86" t="s">
        <v>27</v>
      </c>
      <c r="G2874" s="86"/>
      <c r="H2874" s="239">
        <f t="shared" si="42"/>
        <v>100</v>
      </c>
      <c r="I2874" s="86" t="s">
        <v>6205</v>
      </c>
    </row>
    <row r="2875" spans="1:9" x14ac:dyDescent="0.3">
      <c r="A2875" s="87" t="s">
        <v>4708</v>
      </c>
      <c r="B2875" s="87" t="s">
        <v>4709</v>
      </c>
      <c r="C2875" s="87" t="s">
        <v>1793</v>
      </c>
      <c r="D2875" s="86" t="s">
        <v>1123</v>
      </c>
      <c r="E2875" s="86" t="s">
        <v>5381</v>
      </c>
      <c r="F2875" s="86" t="s">
        <v>27</v>
      </c>
      <c r="G2875" s="86" t="s">
        <v>85</v>
      </c>
      <c r="H2875" s="239">
        <f t="shared" si="42"/>
        <v>100</v>
      </c>
      <c r="I2875" s="86" t="s">
        <v>6205</v>
      </c>
    </row>
    <row r="2876" spans="1:9" x14ac:dyDescent="0.3">
      <c r="A2876" s="87" t="s">
        <v>4710</v>
      </c>
      <c r="B2876" s="87" t="s">
        <v>4711</v>
      </c>
      <c r="C2876" s="87" t="s">
        <v>1533</v>
      </c>
      <c r="D2876" s="86" t="s">
        <v>1125</v>
      </c>
      <c r="E2876" s="86" t="s">
        <v>1126</v>
      </c>
      <c r="F2876" s="86" t="s">
        <v>27</v>
      </c>
      <c r="G2876" s="86" t="s">
        <v>22</v>
      </c>
      <c r="H2876" s="239">
        <f t="shared" si="42"/>
        <v>100</v>
      </c>
      <c r="I2876" s="86" t="s">
        <v>6205</v>
      </c>
    </row>
    <row r="2877" spans="1:9" x14ac:dyDescent="0.3">
      <c r="A2877" s="87" t="s">
        <v>4712</v>
      </c>
      <c r="B2877" s="87" t="s">
        <v>4711</v>
      </c>
      <c r="C2877" s="87" t="s">
        <v>2527</v>
      </c>
      <c r="D2877" s="86" t="s">
        <v>1125</v>
      </c>
      <c r="E2877" s="86" t="s">
        <v>1126</v>
      </c>
      <c r="F2877" s="86" t="s">
        <v>27</v>
      </c>
      <c r="G2877" s="86" t="s">
        <v>85</v>
      </c>
      <c r="H2877" s="239">
        <f t="shared" si="42"/>
        <v>100</v>
      </c>
      <c r="I2877" s="86" t="s">
        <v>6205</v>
      </c>
    </row>
    <row r="2878" spans="1:9" x14ac:dyDescent="0.3">
      <c r="A2878" s="87" t="s">
        <v>4713</v>
      </c>
      <c r="B2878" s="87" t="s">
        <v>4711</v>
      </c>
      <c r="C2878" s="87" t="s">
        <v>1872</v>
      </c>
      <c r="D2878" s="86" t="s">
        <v>1125</v>
      </c>
      <c r="E2878" s="86" t="s">
        <v>1126</v>
      </c>
      <c r="F2878" s="86" t="s">
        <v>27</v>
      </c>
      <c r="G2878" s="86" t="s">
        <v>22</v>
      </c>
      <c r="H2878" s="239">
        <f t="shared" si="42"/>
        <v>100</v>
      </c>
      <c r="I2878" s="86" t="s">
        <v>6205</v>
      </c>
    </row>
    <row r="2879" spans="1:9" x14ac:dyDescent="0.3">
      <c r="A2879" s="87" t="s">
        <v>4714</v>
      </c>
      <c r="B2879" s="87" t="s">
        <v>4711</v>
      </c>
      <c r="C2879" s="87" t="s">
        <v>1865</v>
      </c>
      <c r="D2879" s="86" t="s">
        <v>1125</v>
      </c>
      <c r="E2879" s="86" t="s">
        <v>1126</v>
      </c>
      <c r="F2879" s="86" t="s">
        <v>27</v>
      </c>
      <c r="G2879" s="86" t="s">
        <v>85</v>
      </c>
      <c r="H2879" s="239">
        <f t="shared" si="42"/>
        <v>100</v>
      </c>
      <c r="I2879" s="86" t="s">
        <v>6205</v>
      </c>
    </row>
    <row r="2880" spans="1:9" x14ac:dyDescent="0.3">
      <c r="A2880" s="87" t="s">
        <v>4715</v>
      </c>
      <c r="B2880" s="87" t="s">
        <v>4711</v>
      </c>
      <c r="C2880" s="87" t="s">
        <v>1462</v>
      </c>
      <c r="D2880" s="86" t="s">
        <v>1125</v>
      </c>
      <c r="E2880" s="86" t="s">
        <v>1126</v>
      </c>
      <c r="F2880" s="86" t="s">
        <v>27</v>
      </c>
      <c r="G2880" s="86"/>
      <c r="H2880" s="239">
        <f t="shared" ref="H2880:H2943" si="43">IF($A2880="","",IF($F2880=INDEX(Cat_ZAP,1),INDEX(Pts_ZAP,1),IF($G2880="","",_xlfn.XLOOKUP($G2880,Cat_Marg,Pts_Marg,""))))</f>
        <v>100</v>
      </c>
      <c r="I2880" s="86" t="s">
        <v>6205</v>
      </c>
    </row>
    <row r="2881" spans="1:9" x14ac:dyDescent="0.3">
      <c r="A2881" s="87" t="s">
        <v>4716</v>
      </c>
      <c r="B2881" s="87" t="s">
        <v>4717</v>
      </c>
      <c r="C2881" s="87" t="s">
        <v>2388</v>
      </c>
      <c r="D2881" s="86" t="s">
        <v>1128</v>
      </c>
      <c r="E2881" s="86" t="s">
        <v>1128</v>
      </c>
      <c r="F2881" s="86" t="s">
        <v>27</v>
      </c>
      <c r="G2881" s="86" t="s">
        <v>22</v>
      </c>
      <c r="H2881" s="239">
        <f t="shared" si="43"/>
        <v>100</v>
      </c>
      <c r="I2881" s="86" t="s">
        <v>6205</v>
      </c>
    </row>
    <row r="2882" spans="1:9" x14ac:dyDescent="0.3">
      <c r="A2882" s="87" t="s">
        <v>4718</v>
      </c>
      <c r="B2882" s="87" t="s">
        <v>4717</v>
      </c>
      <c r="C2882" s="87" t="s">
        <v>1842</v>
      </c>
      <c r="D2882" s="86" t="s">
        <v>1128</v>
      </c>
      <c r="E2882" s="86" t="s">
        <v>1128</v>
      </c>
      <c r="F2882" s="86" t="s">
        <v>27</v>
      </c>
      <c r="G2882" s="86" t="s">
        <v>20</v>
      </c>
      <c r="H2882" s="239">
        <f t="shared" si="43"/>
        <v>100</v>
      </c>
      <c r="I2882" s="86" t="s">
        <v>6205</v>
      </c>
    </row>
    <row r="2883" spans="1:9" x14ac:dyDescent="0.3">
      <c r="A2883" s="87" t="s">
        <v>4719</v>
      </c>
      <c r="B2883" s="87" t="s">
        <v>4717</v>
      </c>
      <c r="C2883" s="87" t="s">
        <v>1898</v>
      </c>
      <c r="D2883" s="86" t="s">
        <v>1128</v>
      </c>
      <c r="E2883" s="86" t="s">
        <v>1128</v>
      </c>
      <c r="F2883" s="86" t="s">
        <v>27</v>
      </c>
      <c r="G2883" s="86" t="s">
        <v>22</v>
      </c>
      <c r="H2883" s="239">
        <f t="shared" si="43"/>
        <v>100</v>
      </c>
      <c r="I2883" s="86" t="s">
        <v>6205</v>
      </c>
    </row>
    <row r="2884" spans="1:9" x14ac:dyDescent="0.3">
      <c r="A2884" s="87" t="s">
        <v>4720</v>
      </c>
      <c r="B2884" s="87" t="s">
        <v>4721</v>
      </c>
      <c r="C2884" s="87" t="s">
        <v>1549</v>
      </c>
      <c r="D2884" s="86" t="s">
        <v>1130</v>
      </c>
      <c r="E2884" s="86" t="s">
        <v>1130</v>
      </c>
      <c r="F2884" s="86" t="s">
        <v>27</v>
      </c>
      <c r="G2884" s="86"/>
      <c r="H2884" s="239">
        <f t="shared" si="43"/>
        <v>100</v>
      </c>
      <c r="I2884" s="86" t="s">
        <v>6205</v>
      </c>
    </row>
    <row r="2885" spans="1:9" x14ac:dyDescent="0.3">
      <c r="A2885" s="87" t="s">
        <v>4722</v>
      </c>
      <c r="B2885" s="87" t="s">
        <v>4721</v>
      </c>
      <c r="C2885" s="87" t="s">
        <v>1196</v>
      </c>
      <c r="D2885" s="86" t="s">
        <v>1130</v>
      </c>
      <c r="E2885" s="86" t="s">
        <v>1130</v>
      </c>
      <c r="F2885" s="86" t="s">
        <v>27</v>
      </c>
      <c r="G2885" s="86" t="s">
        <v>85</v>
      </c>
      <c r="H2885" s="239">
        <f t="shared" si="43"/>
        <v>100</v>
      </c>
      <c r="I2885" s="86" t="s">
        <v>6205</v>
      </c>
    </row>
    <row r="2886" spans="1:9" x14ac:dyDescent="0.3">
      <c r="A2886" s="87" t="s">
        <v>4723</v>
      </c>
      <c r="B2886" s="87" t="s">
        <v>4721</v>
      </c>
      <c r="C2886" s="87" t="s">
        <v>2478</v>
      </c>
      <c r="D2886" s="86" t="s">
        <v>1130</v>
      </c>
      <c r="E2886" s="86" t="s">
        <v>1130</v>
      </c>
      <c r="F2886" s="86" t="s">
        <v>27</v>
      </c>
      <c r="G2886" s="86" t="s">
        <v>85</v>
      </c>
      <c r="H2886" s="239">
        <f t="shared" si="43"/>
        <v>100</v>
      </c>
      <c r="I2886" s="86" t="s">
        <v>6205</v>
      </c>
    </row>
    <row r="2887" spans="1:9" x14ac:dyDescent="0.3">
      <c r="A2887" s="87" t="s">
        <v>4724</v>
      </c>
      <c r="B2887" s="87" t="s">
        <v>4721</v>
      </c>
      <c r="C2887" s="87" t="s">
        <v>1183</v>
      </c>
      <c r="D2887" s="86" t="s">
        <v>1130</v>
      </c>
      <c r="E2887" s="86" t="s">
        <v>1130</v>
      </c>
      <c r="F2887" s="86" t="s">
        <v>27</v>
      </c>
      <c r="G2887" s="86" t="s">
        <v>22</v>
      </c>
      <c r="H2887" s="239">
        <f t="shared" si="43"/>
        <v>100</v>
      </c>
      <c r="I2887" s="86" t="s">
        <v>6205</v>
      </c>
    </row>
    <row r="2888" spans="1:9" x14ac:dyDescent="0.3">
      <c r="A2888" s="87" t="s">
        <v>4725</v>
      </c>
      <c r="B2888" s="87" t="s">
        <v>4721</v>
      </c>
      <c r="C2888" s="87" t="s">
        <v>2409</v>
      </c>
      <c r="D2888" s="86" t="s">
        <v>1130</v>
      </c>
      <c r="E2888" s="86" t="s">
        <v>1130</v>
      </c>
      <c r="F2888" s="86" t="s">
        <v>27</v>
      </c>
      <c r="G2888" s="86" t="s">
        <v>22</v>
      </c>
      <c r="H2888" s="239">
        <f t="shared" si="43"/>
        <v>100</v>
      </c>
      <c r="I2888" s="86" t="s">
        <v>6205</v>
      </c>
    </row>
    <row r="2889" spans="1:9" x14ac:dyDescent="0.3">
      <c r="A2889" s="87" t="s">
        <v>4726</v>
      </c>
      <c r="B2889" s="87" t="s">
        <v>4721</v>
      </c>
      <c r="C2889" s="87" t="s">
        <v>1216</v>
      </c>
      <c r="D2889" s="86" t="s">
        <v>1130</v>
      </c>
      <c r="E2889" s="86" t="s">
        <v>1130</v>
      </c>
      <c r="F2889" s="86" t="s">
        <v>27</v>
      </c>
      <c r="G2889" s="86" t="s">
        <v>85</v>
      </c>
      <c r="H2889" s="239">
        <f t="shared" si="43"/>
        <v>100</v>
      </c>
      <c r="I2889" s="86" t="s">
        <v>6205</v>
      </c>
    </row>
    <row r="2890" spans="1:9" x14ac:dyDescent="0.3">
      <c r="A2890" s="87" t="s">
        <v>4727</v>
      </c>
      <c r="B2890" s="87" t="s">
        <v>4721</v>
      </c>
      <c r="C2890" s="87" t="s">
        <v>1218</v>
      </c>
      <c r="D2890" s="86" t="s">
        <v>1130</v>
      </c>
      <c r="E2890" s="86" t="s">
        <v>1130</v>
      </c>
      <c r="F2890" s="86" t="s">
        <v>27</v>
      </c>
      <c r="G2890" s="86" t="s">
        <v>22</v>
      </c>
      <c r="H2890" s="239">
        <f t="shared" si="43"/>
        <v>100</v>
      </c>
      <c r="I2890" s="86" t="s">
        <v>6205</v>
      </c>
    </row>
    <row r="2891" spans="1:9" x14ac:dyDescent="0.3">
      <c r="A2891" s="87" t="s">
        <v>4728</v>
      </c>
      <c r="B2891" s="87" t="s">
        <v>4721</v>
      </c>
      <c r="C2891" s="87" t="s">
        <v>1185</v>
      </c>
      <c r="D2891" s="86" t="s">
        <v>1130</v>
      </c>
      <c r="E2891" s="86" t="s">
        <v>1130</v>
      </c>
      <c r="F2891" s="86" t="s">
        <v>27</v>
      </c>
      <c r="G2891" s="86"/>
      <c r="H2891" s="239">
        <f t="shared" si="43"/>
        <v>100</v>
      </c>
      <c r="I2891" s="86" t="s">
        <v>6205</v>
      </c>
    </row>
    <row r="2892" spans="1:9" x14ac:dyDescent="0.3">
      <c r="A2892" s="87" t="s">
        <v>4729</v>
      </c>
      <c r="B2892" s="87" t="s">
        <v>4721</v>
      </c>
      <c r="C2892" s="87" t="s">
        <v>1189</v>
      </c>
      <c r="D2892" s="86" t="s">
        <v>1130</v>
      </c>
      <c r="E2892" s="86" t="s">
        <v>1130</v>
      </c>
      <c r="F2892" s="86" t="s">
        <v>27</v>
      </c>
      <c r="G2892" s="86"/>
      <c r="H2892" s="239">
        <f t="shared" si="43"/>
        <v>100</v>
      </c>
      <c r="I2892" s="86" t="s">
        <v>6205</v>
      </c>
    </row>
    <row r="2893" spans="1:9" x14ac:dyDescent="0.3">
      <c r="A2893" s="87" t="s">
        <v>4730</v>
      </c>
      <c r="B2893" s="87" t="s">
        <v>4721</v>
      </c>
      <c r="C2893" s="87" t="s">
        <v>2440</v>
      </c>
      <c r="D2893" s="86" t="s">
        <v>1130</v>
      </c>
      <c r="E2893" s="86" t="s">
        <v>1130</v>
      </c>
      <c r="F2893" s="86" t="s">
        <v>27</v>
      </c>
      <c r="G2893" s="86"/>
      <c r="H2893" s="239">
        <f t="shared" si="43"/>
        <v>100</v>
      </c>
      <c r="I2893" s="86" t="s">
        <v>6205</v>
      </c>
    </row>
    <row r="2894" spans="1:9" x14ac:dyDescent="0.3">
      <c r="A2894" s="87" t="s">
        <v>4731</v>
      </c>
      <c r="B2894" s="87" t="s">
        <v>4721</v>
      </c>
      <c r="C2894" s="87" t="s">
        <v>4732</v>
      </c>
      <c r="D2894" s="86" t="s">
        <v>1130</v>
      </c>
      <c r="E2894" s="86" t="s">
        <v>1130</v>
      </c>
      <c r="F2894" s="86" t="s">
        <v>27</v>
      </c>
      <c r="G2894" s="86"/>
      <c r="H2894" s="239">
        <f t="shared" si="43"/>
        <v>100</v>
      </c>
      <c r="I2894" s="86" t="s">
        <v>6205</v>
      </c>
    </row>
    <row r="2895" spans="1:9" x14ac:dyDescent="0.3">
      <c r="A2895" s="87" t="s">
        <v>4733</v>
      </c>
      <c r="B2895" s="87" t="s">
        <v>4721</v>
      </c>
      <c r="C2895" s="87" t="s">
        <v>2442</v>
      </c>
      <c r="D2895" s="86" t="s">
        <v>1130</v>
      </c>
      <c r="E2895" s="86" t="s">
        <v>1130</v>
      </c>
      <c r="F2895" s="86" t="s">
        <v>27</v>
      </c>
      <c r="G2895" s="86"/>
      <c r="H2895" s="239">
        <f t="shared" si="43"/>
        <v>100</v>
      </c>
      <c r="I2895" s="86" t="s">
        <v>6205</v>
      </c>
    </row>
    <row r="2896" spans="1:9" x14ac:dyDescent="0.3">
      <c r="A2896" s="87" t="s">
        <v>4734</v>
      </c>
      <c r="B2896" s="87" t="s">
        <v>4721</v>
      </c>
      <c r="C2896" s="87" t="s">
        <v>4735</v>
      </c>
      <c r="D2896" s="86" t="s">
        <v>1130</v>
      </c>
      <c r="E2896" s="86" t="s">
        <v>1130</v>
      </c>
      <c r="F2896" s="86" t="s">
        <v>27</v>
      </c>
      <c r="G2896" s="86"/>
      <c r="H2896" s="239">
        <f t="shared" si="43"/>
        <v>100</v>
      </c>
      <c r="I2896" s="86" t="s">
        <v>6205</v>
      </c>
    </row>
    <row r="2897" spans="1:9" x14ac:dyDescent="0.3">
      <c r="A2897" s="87" t="s">
        <v>4736</v>
      </c>
      <c r="B2897" s="87" t="s">
        <v>4737</v>
      </c>
      <c r="C2897" s="87" t="s">
        <v>1552</v>
      </c>
      <c r="D2897" s="86" t="s">
        <v>1130</v>
      </c>
      <c r="E2897" s="86" t="s">
        <v>5382</v>
      </c>
      <c r="F2897" s="86" t="s">
        <v>27</v>
      </c>
      <c r="G2897" s="86" t="s">
        <v>20</v>
      </c>
      <c r="H2897" s="239">
        <f t="shared" si="43"/>
        <v>100</v>
      </c>
      <c r="I2897" s="86" t="s">
        <v>6205</v>
      </c>
    </row>
    <row r="2898" spans="1:9" x14ac:dyDescent="0.3">
      <c r="A2898" s="87" t="s">
        <v>4738</v>
      </c>
      <c r="B2898" s="87" t="s">
        <v>4737</v>
      </c>
      <c r="C2898" s="87" t="s">
        <v>1177</v>
      </c>
      <c r="D2898" s="86" t="s">
        <v>1130</v>
      </c>
      <c r="E2898" s="86" t="s">
        <v>5382</v>
      </c>
      <c r="F2898" s="86" t="s">
        <v>27</v>
      </c>
      <c r="G2898" s="86" t="s">
        <v>22</v>
      </c>
      <c r="H2898" s="239">
        <f t="shared" si="43"/>
        <v>100</v>
      </c>
      <c r="I2898" s="86" t="s">
        <v>6205</v>
      </c>
    </row>
    <row r="2899" spans="1:9" x14ac:dyDescent="0.3">
      <c r="A2899" s="87" t="s">
        <v>4739</v>
      </c>
      <c r="B2899" s="87" t="s">
        <v>4737</v>
      </c>
      <c r="C2899" s="87" t="s">
        <v>1194</v>
      </c>
      <c r="D2899" s="86" t="s">
        <v>1130</v>
      </c>
      <c r="E2899" s="86" t="s">
        <v>5382</v>
      </c>
      <c r="F2899" s="86" t="s">
        <v>27</v>
      </c>
      <c r="G2899" s="86" t="s">
        <v>22</v>
      </c>
      <c r="H2899" s="239">
        <f t="shared" si="43"/>
        <v>100</v>
      </c>
      <c r="I2899" s="86" t="s">
        <v>6205</v>
      </c>
    </row>
    <row r="2900" spans="1:9" x14ac:dyDescent="0.3">
      <c r="A2900" s="87" t="s">
        <v>4740</v>
      </c>
      <c r="B2900" s="87" t="s">
        <v>4737</v>
      </c>
      <c r="C2900" s="87" t="s">
        <v>1222</v>
      </c>
      <c r="D2900" s="86" t="s">
        <v>1130</v>
      </c>
      <c r="E2900" s="86" t="s">
        <v>5382</v>
      </c>
      <c r="F2900" s="86" t="s">
        <v>27</v>
      </c>
      <c r="G2900" s="86"/>
      <c r="H2900" s="239">
        <f t="shared" si="43"/>
        <v>100</v>
      </c>
      <c r="I2900" s="86" t="s">
        <v>6205</v>
      </c>
    </row>
    <row r="2901" spans="1:9" x14ac:dyDescent="0.3">
      <c r="A2901" s="87" t="s">
        <v>4741</v>
      </c>
      <c r="B2901" s="87" t="s">
        <v>4737</v>
      </c>
      <c r="C2901" s="87" t="s">
        <v>1187</v>
      </c>
      <c r="D2901" s="86" t="s">
        <v>1130</v>
      </c>
      <c r="E2901" s="86" t="s">
        <v>5382</v>
      </c>
      <c r="F2901" s="86" t="s">
        <v>27</v>
      </c>
      <c r="G2901" s="86"/>
      <c r="H2901" s="239">
        <f t="shared" si="43"/>
        <v>100</v>
      </c>
      <c r="I2901" s="86" t="s">
        <v>6205</v>
      </c>
    </row>
    <row r="2902" spans="1:9" x14ac:dyDescent="0.3">
      <c r="A2902" s="87" t="s">
        <v>4742</v>
      </c>
      <c r="B2902" s="87" t="s">
        <v>4737</v>
      </c>
      <c r="C2902" s="87" t="s">
        <v>2434</v>
      </c>
      <c r="D2902" s="86" t="s">
        <v>1130</v>
      </c>
      <c r="E2902" s="86" t="s">
        <v>5382</v>
      </c>
      <c r="F2902" s="86" t="s">
        <v>27</v>
      </c>
      <c r="G2902" s="86"/>
      <c r="H2902" s="239">
        <f t="shared" si="43"/>
        <v>100</v>
      </c>
      <c r="I2902" s="86" t="s">
        <v>6205</v>
      </c>
    </row>
    <row r="2903" spans="1:9" x14ac:dyDescent="0.3">
      <c r="A2903" s="87" t="s">
        <v>4743</v>
      </c>
      <c r="B2903" s="87" t="s">
        <v>4737</v>
      </c>
      <c r="C2903" s="87" t="s">
        <v>1253</v>
      </c>
      <c r="D2903" s="86" t="s">
        <v>1130</v>
      </c>
      <c r="E2903" s="86" t="s">
        <v>5382</v>
      </c>
      <c r="F2903" s="86" t="s">
        <v>27</v>
      </c>
      <c r="G2903" s="86"/>
      <c r="H2903" s="239">
        <f t="shared" si="43"/>
        <v>100</v>
      </c>
      <c r="I2903" s="86" t="s">
        <v>6205</v>
      </c>
    </row>
    <row r="2904" spans="1:9" x14ac:dyDescent="0.3">
      <c r="A2904" s="87" t="s">
        <v>4744</v>
      </c>
      <c r="B2904" s="87" t="s">
        <v>4737</v>
      </c>
      <c r="C2904" s="87" t="s">
        <v>1198</v>
      </c>
      <c r="D2904" s="86" t="s">
        <v>1130</v>
      </c>
      <c r="E2904" s="86" t="s">
        <v>5382</v>
      </c>
      <c r="F2904" s="86" t="s">
        <v>27</v>
      </c>
      <c r="G2904" s="86" t="s">
        <v>85</v>
      </c>
      <c r="H2904" s="239">
        <f t="shared" si="43"/>
        <v>100</v>
      </c>
      <c r="I2904" s="86" t="s">
        <v>6205</v>
      </c>
    </row>
    <row r="2905" spans="1:9" x14ac:dyDescent="0.3">
      <c r="A2905" s="87" t="s">
        <v>4745</v>
      </c>
      <c r="B2905" s="87" t="s">
        <v>4737</v>
      </c>
      <c r="C2905" s="87" t="s">
        <v>1200</v>
      </c>
      <c r="D2905" s="86" t="s">
        <v>1130</v>
      </c>
      <c r="E2905" s="86" t="s">
        <v>5382</v>
      </c>
      <c r="F2905" s="86" t="s">
        <v>27</v>
      </c>
      <c r="G2905" s="86"/>
      <c r="H2905" s="239">
        <f t="shared" si="43"/>
        <v>100</v>
      </c>
      <c r="I2905" s="86" t="s">
        <v>6205</v>
      </c>
    </row>
    <row r="2906" spans="1:9" x14ac:dyDescent="0.3">
      <c r="A2906" s="87" t="s">
        <v>4746</v>
      </c>
      <c r="B2906" s="87" t="s">
        <v>4737</v>
      </c>
      <c r="C2906" s="87" t="s">
        <v>1207</v>
      </c>
      <c r="D2906" s="86" t="s">
        <v>1130</v>
      </c>
      <c r="E2906" s="86" t="s">
        <v>5382</v>
      </c>
      <c r="F2906" s="86" t="s">
        <v>27</v>
      </c>
      <c r="G2906" s="86"/>
      <c r="H2906" s="239">
        <f t="shared" si="43"/>
        <v>100</v>
      </c>
      <c r="I2906" s="86" t="s">
        <v>6205</v>
      </c>
    </row>
    <row r="2907" spans="1:9" x14ac:dyDescent="0.3">
      <c r="A2907" s="87" t="s">
        <v>4747</v>
      </c>
      <c r="B2907" s="87" t="s">
        <v>4737</v>
      </c>
      <c r="C2907" s="87" t="s">
        <v>1209</v>
      </c>
      <c r="D2907" s="86" t="s">
        <v>1130</v>
      </c>
      <c r="E2907" s="86" t="s">
        <v>5382</v>
      </c>
      <c r="F2907" s="86" t="s">
        <v>27</v>
      </c>
      <c r="G2907" s="86" t="s">
        <v>22</v>
      </c>
      <c r="H2907" s="239">
        <f t="shared" si="43"/>
        <v>100</v>
      </c>
      <c r="I2907" s="86" t="s">
        <v>6205</v>
      </c>
    </row>
    <row r="2908" spans="1:9" x14ac:dyDescent="0.3">
      <c r="A2908" s="87" t="s">
        <v>4748</v>
      </c>
      <c r="B2908" s="87" t="s">
        <v>4749</v>
      </c>
      <c r="C2908" s="87" t="s">
        <v>2486</v>
      </c>
      <c r="D2908" s="86" t="s">
        <v>1130</v>
      </c>
      <c r="E2908" s="86" t="s">
        <v>5383</v>
      </c>
      <c r="F2908" s="86" t="s">
        <v>27</v>
      </c>
      <c r="G2908" s="86" t="s">
        <v>85</v>
      </c>
      <c r="H2908" s="239">
        <f t="shared" si="43"/>
        <v>100</v>
      </c>
      <c r="I2908" s="86" t="s">
        <v>6205</v>
      </c>
    </row>
    <row r="2909" spans="1:9" x14ac:dyDescent="0.3">
      <c r="A2909" s="87" t="s">
        <v>4750</v>
      </c>
      <c r="B2909" s="87" t="s">
        <v>4749</v>
      </c>
      <c r="C2909" s="87" t="s">
        <v>4751</v>
      </c>
      <c r="D2909" s="86" t="s">
        <v>1130</v>
      </c>
      <c r="E2909" s="86" t="s">
        <v>5383</v>
      </c>
      <c r="F2909" s="86" t="s">
        <v>27</v>
      </c>
      <c r="G2909" s="86" t="s">
        <v>22</v>
      </c>
      <c r="H2909" s="239">
        <f t="shared" si="43"/>
        <v>100</v>
      </c>
      <c r="I2909" s="86" t="s">
        <v>6205</v>
      </c>
    </row>
    <row r="2910" spans="1:9" x14ac:dyDescent="0.3">
      <c r="A2910" s="87" t="s">
        <v>4752</v>
      </c>
      <c r="B2910" s="87" t="s">
        <v>4749</v>
      </c>
      <c r="C2910" s="87" t="s">
        <v>1179</v>
      </c>
      <c r="D2910" s="86" t="s">
        <v>1130</v>
      </c>
      <c r="E2910" s="86" t="s">
        <v>5383</v>
      </c>
      <c r="F2910" s="86" t="s">
        <v>27</v>
      </c>
      <c r="G2910" s="86" t="s">
        <v>85</v>
      </c>
      <c r="H2910" s="239">
        <f t="shared" si="43"/>
        <v>100</v>
      </c>
      <c r="I2910" s="86" t="s">
        <v>6205</v>
      </c>
    </row>
    <row r="2911" spans="1:9" x14ac:dyDescent="0.3">
      <c r="A2911" s="87" t="s">
        <v>4753</v>
      </c>
      <c r="B2911" s="87" t="s">
        <v>4749</v>
      </c>
      <c r="C2911" s="87" t="s">
        <v>2412</v>
      </c>
      <c r="D2911" s="86" t="s">
        <v>1130</v>
      </c>
      <c r="E2911" s="86" t="s">
        <v>5383</v>
      </c>
      <c r="F2911" s="86" t="s">
        <v>27</v>
      </c>
      <c r="G2911" s="86" t="s">
        <v>20</v>
      </c>
      <c r="H2911" s="239">
        <f t="shared" si="43"/>
        <v>100</v>
      </c>
      <c r="I2911" s="86" t="s">
        <v>6205</v>
      </c>
    </row>
    <row r="2912" spans="1:9" x14ac:dyDescent="0.3">
      <c r="A2912" s="87" t="s">
        <v>4754</v>
      </c>
      <c r="B2912" s="87" t="s">
        <v>4749</v>
      </c>
      <c r="C2912" s="87" t="s">
        <v>2414</v>
      </c>
      <c r="D2912" s="86" t="s">
        <v>1130</v>
      </c>
      <c r="E2912" s="86" t="s">
        <v>5383</v>
      </c>
      <c r="F2912" s="86" t="s">
        <v>27</v>
      </c>
      <c r="G2912" s="86" t="s">
        <v>22</v>
      </c>
      <c r="H2912" s="239">
        <f t="shared" si="43"/>
        <v>100</v>
      </c>
      <c r="I2912" s="86" t="s">
        <v>6205</v>
      </c>
    </row>
    <row r="2913" spans="1:9" x14ac:dyDescent="0.3">
      <c r="A2913" s="87" t="s">
        <v>4755</v>
      </c>
      <c r="B2913" s="87" t="s">
        <v>4749</v>
      </c>
      <c r="C2913" s="87" t="s">
        <v>1240</v>
      </c>
      <c r="D2913" s="86" t="s">
        <v>1130</v>
      </c>
      <c r="E2913" s="86" t="s">
        <v>5383</v>
      </c>
      <c r="F2913" s="86" t="s">
        <v>27</v>
      </c>
      <c r="G2913" s="86" t="s">
        <v>22</v>
      </c>
      <c r="H2913" s="239">
        <f t="shared" si="43"/>
        <v>100</v>
      </c>
      <c r="I2913" s="86" t="s">
        <v>6205</v>
      </c>
    </row>
    <row r="2914" spans="1:9" x14ac:dyDescent="0.3">
      <c r="A2914" s="87" t="s">
        <v>4756</v>
      </c>
      <c r="B2914" s="87" t="s">
        <v>4749</v>
      </c>
      <c r="C2914" s="87" t="s">
        <v>1205</v>
      </c>
      <c r="D2914" s="86" t="s">
        <v>1130</v>
      </c>
      <c r="E2914" s="86" t="s">
        <v>5383</v>
      </c>
      <c r="F2914" s="86" t="s">
        <v>27</v>
      </c>
      <c r="G2914" s="86" t="s">
        <v>22</v>
      </c>
      <c r="H2914" s="239">
        <f t="shared" si="43"/>
        <v>100</v>
      </c>
      <c r="I2914" s="86" t="s">
        <v>6205</v>
      </c>
    </row>
    <row r="2915" spans="1:9" x14ac:dyDescent="0.3">
      <c r="A2915" s="87" t="s">
        <v>4757</v>
      </c>
      <c r="B2915" s="87" t="s">
        <v>4758</v>
      </c>
      <c r="C2915" s="87" t="s">
        <v>1684</v>
      </c>
      <c r="D2915" s="86" t="s">
        <v>1132</v>
      </c>
      <c r="E2915" s="86" t="s">
        <v>1132</v>
      </c>
      <c r="F2915" s="86" t="s">
        <v>27</v>
      </c>
      <c r="G2915" s="86" t="s">
        <v>22</v>
      </c>
      <c r="H2915" s="239">
        <f t="shared" si="43"/>
        <v>100</v>
      </c>
      <c r="I2915" s="86" t="s">
        <v>6205</v>
      </c>
    </row>
    <row r="2916" spans="1:9" x14ac:dyDescent="0.3">
      <c r="A2916" s="87" t="s">
        <v>4759</v>
      </c>
      <c r="B2916" s="87" t="s">
        <v>4758</v>
      </c>
      <c r="C2916" s="87" t="s">
        <v>1272</v>
      </c>
      <c r="D2916" s="86" t="s">
        <v>1132</v>
      </c>
      <c r="E2916" s="86" t="s">
        <v>1132</v>
      </c>
      <c r="F2916" s="86" t="s">
        <v>27</v>
      </c>
      <c r="G2916" s="86" t="s">
        <v>85</v>
      </c>
      <c r="H2916" s="239">
        <f t="shared" si="43"/>
        <v>100</v>
      </c>
      <c r="I2916" s="86" t="s">
        <v>6205</v>
      </c>
    </row>
    <row r="2917" spans="1:9" x14ac:dyDescent="0.3">
      <c r="A2917" s="87" t="s">
        <v>4760</v>
      </c>
      <c r="B2917" s="87" t="s">
        <v>4761</v>
      </c>
      <c r="C2917" s="87" t="s">
        <v>2262</v>
      </c>
      <c r="D2917" s="86" t="s">
        <v>154</v>
      </c>
      <c r="E2917" s="86" t="s">
        <v>154</v>
      </c>
      <c r="F2917" s="86" t="s">
        <v>27</v>
      </c>
      <c r="G2917" s="86" t="s">
        <v>20</v>
      </c>
      <c r="H2917" s="239">
        <f t="shared" si="43"/>
        <v>100</v>
      </c>
      <c r="I2917" s="86" t="s">
        <v>6205</v>
      </c>
    </row>
    <row r="2918" spans="1:9" x14ac:dyDescent="0.3">
      <c r="A2918" s="87" t="s">
        <v>4762</v>
      </c>
      <c r="B2918" s="87" t="s">
        <v>4761</v>
      </c>
      <c r="C2918" s="87" t="s">
        <v>2226</v>
      </c>
      <c r="D2918" s="86" t="s">
        <v>154</v>
      </c>
      <c r="E2918" s="86" t="s">
        <v>154</v>
      </c>
      <c r="F2918" s="86" t="s">
        <v>27</v>
      </c>
      <c r="G2918" s="86" t="s">
        <v>20</v>
      </c>
      <c r="H2918" s="239">
        <f t="shared" si="43"/>
        <v>100</v>
      </c>
      <c r="I2918" s="86" t="s">
        <v>6205</v>
      </c>
    </row>
    <row r="2919" spans="1:9" x14ac:dyDescent="0.3">
      <c r="A2919" s="87" t="s">
        <v>4763</v>
      </c>
      <c r="B2919" s="87" t="s">
        <v>4761</v>
      </c>
      <c r="C2919" s="87" t="s">
        <v>2228</v>
      </c>
      <c r="D2919" s="86" t="s">
        <v>154</v>
      </c>
      <c r="E2919" s="86" t="s">
        <v>154</v>
      </c>
      <c r="F2919" s="86" t="s">
        <v>27</v>
      </c>
      <c r="G2919" s="86" t="s">
        <v>20</v>
      </c>
      <c r="H2919" s="239">
        <f t="shared" si="43"/>
        <v>100</v>
      </c>
      <c r="I2919" s="86" t="s">
        <v>6205</v>
      </c>
    </row>
    <row r="2920" spans="1:9" x14ac:dyDescent="0.3">
      <c r="A2920" s="87" t="s">
        <v>4764</v>
      </c>
      <c r="B2920" s="87" t="s">
        <v>4761</v>
      </c>
      <c r="C2920" s="87" t="s">
        <v>1283</v>
      </c>
      <c r="D2920" s="86" t="s">
        <v>154</v>
      </c>
      <c r="E2920" s="86" t="s">
        <v>154</v>
      </c>
      <c r="F2920" s="86" t="s">
        <v>27</v>
      </c>
      <c r="G2920" s="86"/>
      <c r="H2920" s="239">
        <f t="shared" si="43"/>
        <v>100</v>
      </c>
      <c r="I2920" s="86" t="s">
        <v>6205</v>
      </c>
    </row>
    <row r="2921" spans="1:9" x14ac:dyDescent="0.3">
      <c r="A2921" s="87" t="s">
        <v>4765</v>
      </c>
      <c r="B2921" s="87" t="s">
        <v>4761</v>
      </c>
      <c r="C2921" s="87" t="s">
        <v>1939</v>
      </c>
      <c r="D2921" s="86" t="s">
        <v>154</v>
      </c>
      <c r="E2921" s="86" t="s">
        <v>154</v>
      </c>
      <c r="F2921" s="86" t="s">
        <v>27</v>
      </c>
      <c r="G2921" s="86" t="s">
        <v>20</v>
      </c>
      <c r="H2921" s="239">
        <f t="shared" si="43"/>
        <v>100</v>
      </c>
      <c r="I2921" s="86" t="s">
        <v>6205</v>
      </c>
    </row>
    <row r="2922" spans="1:9" x14ac:dyDescent="0.3">
      <c r="A2922" s="87" t="s">
        <v>4766</v>
      </c>
      <c r="B2922" s="87" t="s">
        <v>4767</v>
      </c>
      <c r="C2922" s="87" t="s">
        <v>1285</v>
      </c>
      <c r="D2922" s="86" t="s">
        <v>154</v>
      </c>
      <c r="E2922" s="86" t="s">
        <v>1167</v>
      </c>
      <c r="F2922" s="86" t="s">
        <v>27</v>
      </c>
      <c r="G2922" s="86" t="s">
        <v>22</v>
      </c>
      <c r="H2922" s="239">
        <f t="shared" si="43"/>
        <v>100</v>
      </c>
      <c r="I2922" s="86" t="s">
        <v>6205</v>
      </c>
    </row>
    <row r="2923" spans="1:9" x14ac:dyDescent="0.3">
      <c r="A2923" s="87" t="s">
        <v>4768</v>
      </c>
      <c r="B2923" s="87" t="s">
        <v>4767</v>
      </c>
      <c r="C2923" s="87" t="s">
        <v>1287</v>
      </c>
      <c r="D2923" s="86" t="s">
        <v>154</v>
      </c>
      <c r="E2923" s="86" t="s">
        <v>1167</v>
      </c>
      <c r="F2923" s="86" t="s">
        <v>27</v>
      </c>
      <c r="G2923" s="86" t="s">
        <v>85</v>
      </c>
      <c r="H2923" s="239">
        <f t="shared" si="43"/>
        <v>100</v>
      </c>
      <c r="I2923" s="86" t="s">
        <v>6205</v>
      </c>
    </row>
    <row r="2924" spans="1:9" x14ac:dyDescent="0.3">
      <c r="A2924" s="87" t="s">
        <v>4769</v>
      </c>
      <c r="B2924" s="87" t="s">
        <v>4770</v>
      </c>
      <c r="C2924" s="87" t="s">
        <v>1289</v>
      </c>
      <c r="D2924" s="86" t="s">
        <v>154</v>
      </c>
      <c r="E2924" s="86" t="s">
        <v>5384</v>
      </c>
      <c r="F2924" s="86" t="s">
        <v>27</v>
      </c>
      <c r="G2924" s="86" t="s">
        <v>85</v>
      </c>
      <c r="H2924" s="239">
        <f t="shared" si="43"/>
        <v>100</v>
      </c>
      <c r="I2924" s="86" t="s">
        <v>6205</v>
      </c>
    </row>
    <row r="2925" spans="1:9" x14ac:dyDescent="0.3">
      <c r="A2925" s="87" t="s">
        <v>4771</v>
      </c>
      <c r="B2925" s="87" t="s">
        <v>4770</v>
      </c>
      <c r="C2925" s="87" t="s">
        <v>1291</v>
      </c>
      <c r="D2925" s="86" t="s">
        <v>154</v>
      </c>
      <c r="E2925" s="86" t="s">
        <v>5384</v>
      </c>
      <c r="F2925" s="86" t="s">
        <v>27</v>
      </c>
      <c r="G2925" s="86" t="s">
        <v>85</v>
      </c>
      <c r="H2925" s="239">
        <f t="shared" si="43"/>
        <v>100</v>
      </c>
      <c r="I2925" s="86" t="s">
        <v>6205</v>
      </c>
    </row>
    <row r="2926" spans="1:9" x14ac:dyDescent="0.3">
      <c r="A2926" s="87" t="s">
        <v>4772</v>
      </c>
      <c r="B2926" s="87" t="s">
        <v>4770</v>
      </c>
      <c r="C2926" s="87" t="s">
        <v>1295</v>
      </c>
      <c r="D2926" s="86" t="s">
        <v>154</v>
      </c>
      <c r="E2926" s="86" t="s">
        <v>5384</v>
      </c>
      <c r="F2926" s="86" t="s">
        <v>27</v>
      </c>
      <c r="G2926" s="86"/>
      <c r="H2926" s="239">
        <f t="shared" si="43"/>
        <v>100</v>
      </c>
      <c r="I2926" s="86" t="s">
        <v>6205</v>
      </c>
    </row>
    <row r="2927" spans="1:9" x14ac:dyDescent="0.3">
      <c r="A2927" s="87" t="s">
        <v>4773</v>
      </c>
      <c r="B2927" s="87" t="s">
        <v>4774</v>
      </c>
      <c r="C2927" s="87" t="s">
        <v>1926</v>
      </c>
      <c r="D2927" s="86" t="s">
        <v>154</v>
      </c>
      <c r="E2927" s="86" t="s">
        <v>5385</v>
      </c>
      <c r="F2927" s="86" t="s">
        <v>27</v>
      </c>
      <c r="G2927" s="86" t="s">
        <v>85</v>
      </c>
      <c r="H2927" s="239">
        <f t="shared" si="43"/>
        <v>100</v>
      </c>
      <c r="I2927" s="86" t="s">
        <v>6205</v>
      </c>
    </row>
    <row r="2928" spans="1:9" x14ac:dyDescent="0.3">
      <c r="A2928" s="87" t="s">
        <v>4775</v>
      </c>
      <c r="B2928" s="87" t="s">
        <v>4774</v>
      </c>
      <c r="C2928" s="87" t="s">
        <v>1293</v>
      </c>
      <c r="D2928" s="86" t="s">
        <v>154</v>
      </c>
      <c r="E2928" s="86" t="s">
        <v>5385</v>
      </c>
      <c r="F2928" s="86" t="s">
        <v>27</v>
      </c>
      <c r="G2928" s="86" t="s">
        <v>85</v>
      </c>
      <c r="H2928" s="239">
        <f t="shared" si="43"/>
        <v>100</v>
      </c>
      <c r="I2928" s="86" t="s">
        <v>6205</v>
      </c>
    </row>
    <row r="2929" spans="1:9" x14ac:dyDescent="0.3">
      <c r="A2929" s="87" t="s">
        <v>4776</v>
      </c>
      <c r="B2929" s="87" t="s">
        <v>4777</v>
      </c>
      <c r="C2929" s="87" t="s">
        <v>1564</v>
      </c>
      <c r="D2929" s="86" t="s">
        <v>154</v>
      </c>
      <c r="E2929" s="86" t="s">
        <v>5386</v>
      </c>
      <c r="F2929" s="86" t="s">
        <v>27</v>
      </c>
      <c r="G2929" s="86" t="s">
        <v>22</v>
      </c>
      <c r="H2929" s="239">
        <f t="shared" si="43"/>
        <v>100</v>
      </c>
      <c r="I2929" s="86" t="s">
        <v>6205</v>
      </c>
    </row>
    <row r="2930" spans="1:9" x14ac:dyDescent="0.3">
      <c r="A2930" s="87" t="s">
        <v>4778</v>
      </c>
      <c r="B2930" s="87" t="s">
        <v>4779</v>
      </c>
      <c r="C2930" s="87" t="s">
        <v>1919</v>
      </c>
      <c r="D2930" s="86" t="s">
        <v>154</v>
      </c>
      <c r="E2930" s="86" t="s">
        <v>5387</v>
      </c>
      <c r="F2930" s="86" t="s">
        <v>27</v>
      </c>
      <c r="G2930" s="86" t="s">
        <v>85</v>
      </c>
      <c r="H2930" s="239">
        <f t="shared" si="43"/>
        <v>100</v>
      </c>
      <c r="I2930" s="86" t="s">
        <v>6205</v>
      </c>
    </row>
    <row r="2931" spans="1:9" x14ac:dyDescent="0.3">
      <c r="A2931" s="87" t="s">
        <v>4780</v>
      </c>
      <c r="B2931" s="87" t="s">
        <v>4779</v>
      </c>
      <c r="C2931" s="87" t="s">
        <v>1279</v>
      </c>
      <c r="D2931" s="86" t="s">
        <v>154</v>
      </c>
      <c r="E2931" s="86" t="s">
        <v>5387</v>
      </c>
      <c r="F2931" s="86" t="s">
        <v>27</v>
      </c>
      <c r="G2931" s="86" t="s">
        <v>22</v>
      </c>
      <c r="H2931" s="239">
        <f t="shared" si="43"/>
        <v>100</v>
      </c>
      <c r="I2931" s="86" t="s">
        <v>6205</v>
      </c>
    </row>
    <row r="2932" spans="1:9" x14ac:dyDescent="0.3">
      <c r="A2932" s="87" t="s">
        <v>4781</v>
      </c>
      <c r="B2932" s="87" t="s">
        <v>4782</v>
      </c>
      <c r="C2932" s="87" t="s">
        <v>1374</v>
      </c>
      <c r="D2932" s="86" t="s">
        <v>1135</v>
      </c>
      <c r="E2932" s="86" t="s">
        <v>1135</v>
      </c>
      <c r="F2932" s="86" t="s">
        <v>27</v>
      </c>
      <c r="G2932" s="86" t="s">
        <v>20</v>
      </c>
      <c r="H2932" s="239">
        <f t="shared" si="43"/>
        <v>100</v>
      </c>
      <c r="I2932" s="86" t="s">
        <v>6205</v>
      </c>
    </row>
    <row r="2933" spans="1:9" x14ac:dyDescent="0.3">
      <c r="A2933" s="87" t="s">
        <v>4783</v>
      </c>
      <c r="B2933" s="87" t="s">
        <v>4782</v>
      </c>
      <c r="C2933" s="87" t="s">
        <v>2019</v>
      </c>
      <c r="D2933" s="86" t="s">
        <v>1135</v>
      </c>
      <c r="E2933" s="86" t="s">
        <v>1135</v>
      </c>
      <c r="F2933" s="86" t="s">
        <v>27</v>
      </c>
      <c r="G2933" s="86" t="s">
        <v>20</v>
      </c>
      <c r="H2933" s="239">
        <f t="shared" si="43"/>
        <v>100</v>
      </c>
      <c r="I2933" s="86" t="s">
        <v>6205</v>
      </c>
    </row>
    <row r="2934" spans="1:9" x14ac:dyDescent="0.3">
      <c r="A2934" s="87" t="s">
        <v>4784</v>
      </c>
      <c r="B2934" s="87" t="s">
        <v>4782</v>
      </c>
      <c r="C2934" s="87" t="s">
        <v>2234</v>
      </c>
      <c r="D2934" s="86" t="s">
        <v>1135</v>
      </c>
      <c r="E2934" s="86" t="s">
        <v>1135</v>
      </c>
      <c r="F2934" s="86" t="s">
        <v>27</v>
      </c>
      <c r="G2934" s="86" t="s">
        <v>20</v>
      </c>
      <c r="H2934" s="239">
        <f t="shared" si="43"/>
        <v>100</v>
      </c>
      <c r="I2934" s="86" t="s">
        <v>6205</v>
      </c>
    </row>
    <row r="2935" spans="1:9" x14ac:dyDescent="0.3">
      <c r="A2935" s="87" t="s">
        <v>4785</v>
      </c>
      <c r="B2935" s="87" t="s">
        <v>4782</v>
      </c>
      <c r="C2935" s="87" t="s">
        <v>1376</v>
      </c>
      <c r="D2935" s="86" t="s">
        <v>1135</v>
      </c>
      <c r="E2935" s="86" t="s">
        <v>1135</v>
      </c>
      <c r="F2935" s="86" t="s">
        <v>27</v>
      </c>
      <c r="G2935" s="86" t="s">
        <v>20</v>
      </c>
      <c r="H2935" s="239">
        <f t="shared" si="43"/>
        <v>100</v>
      </c>
      <c r="I2935" s="86" t="s">
        <v>6205</v>
      </c>
    </row>
    <row r="2936" spans="1:9" x14ac:dyDescent="0.3">
      <c r="A2936" s="87" t="s">
        <v>4786</v>
      </c>
      <c r="B2936" s="87" t="s">
        <v>4782</v>
      </c>
      <c r="C2936" s="87" t="s">
        <v>1378</v>
      </c>
      <c r="D2936" s="86" t="s">
        <v>1135</v>
      </c>
      <c r="E2936" s="86" t="s">
        <v>1135</v>
      </c>
      <c r="F2936" s="86" t="s">
        <v>27</v>
      </c>
      <c r="G2936" s="86" t="s">
        <v>20</v>
      </c>
      <c r="H2936" s="239">
        <f t="shared" si="43"/>
        <v>100</v>
      </c>
      <c r="I2936" s="86" t="s">
        <v>6205</v>
      </c>
    </row>
    <row r="2937" spans="1:9" x14ac:dyDescent="0.3">
      <c r="A2937" s="87" t="s">
        <v>4787</v>
      </c>
      <c r="B2937" s="87" t="s">
        <v>4782</v>
      </c>
      <c r="C2937" s="87" t="s">
        <v>1380</v>
      </c>
      <c r="D2937" s="86" t="s">
        <v>1135</v>
      </c>
      <c r="E2937" s="86" t="s">
        <v>1135</v>
      </c>
      <c r="F2937" s="86" t="s">
        <v>27</v>
      </c>
      <c r="G2937" s="86" t="s">
        <v>20</v>
      </c>
      <c r="H2937" s="239">
        <f t="shared" si="43"/>
        <v>100</v>
      </c>
      <c r="I2937" s="86" t="s">
        <v>6205</v>
      </c>
    </row>
    <row r="2938" spans="1:9" x14ac:dyDescent="0.3">
      <c r="A2938" s="87" t="s">
        <v>4788</v>
      </c>
      <c r="B2938" s="87" t="s">
        <v>4782</v>
      </c>
      <c r="C2938" s="87" t="s">
        <v>1382</v>
      </c>
      <c r="D2938" s="86" t="s">
        <v>1135</v>
      </c>
      <c r="E2938" s="86" t="s">
        <v>1135</v>
      </c>
      <c r="F2938" s="86" t="s">
        <v>27</v>
      </c>
      <c r="G2938" s="86" t="s">
        <v>22</v>
      </c>
      <c r="H2938" s="239">
        <f t="shared" si="43"/>
        <v>100</v>
      </c>
      <c r="I2938" s="86" t="s">
        <v>6205</v>
      </c>
    </row>
    <row r="2939" spans="1:9" x14ac:dyDescent="0.3">
      <c r="A2939" s="87" t="s">
        <v>4789</v>
      </c>
      <c r="B2939" s="87" t="s">
        <v>4782</v>
      </c>
      <c r="C2939" s="87" t="s">
        <v>1325</v>
      </c>
      <c r="D2939" s="86" t="s">
        <v>1135</v>
      </c>
      <c r="E2939" s="86" t="s">
        <v>1135</v>
      </c>
      <c r="F2939" s="86" t="s">
        <v>27</v>
      </c>
      <c r="G2939" s="86" t="s">
        <v>22</v>
      </c>
      <c r="H2939" s="239">
        <f t="shared" si="43"/>
        <v>100</v>
      </c>
      <c r="I2939" s="86" t="s">
        <v>6205</v>
      </c>
    </row>
    <row r="2940" spans="1:9" x14ac:dyDescent="0.3">
      <c r="A2940" s="87" t="s">
        <v>4790</v>
      </c>
      <c r="B2940" s="87" t="s">
        <v>4782</v>
      </c>
      <c r="C2940" s="87" t="s">
        <v>1327</v>
      </c>
      <c r="D2940" s="86" t="s">
        <v>1135</v>
      </c>
      <c r="E2940" s="86" t="s">
        <v>1135</v>
      </c>
      <c r="F2940" s="86" t="s">
        <v>27</v>
      </c>
      <c r="G2940" s="86" t="s">
        <v>20</v>
      </c>
      <c r="H2940" s="239">
        <f t="shared" si="43"/>
        <v>100</v>
      </c>
      <c r="I2940" s="86" t="s">
        <v>6205</v>
      </c>
    </row>
    <row r="2941" spans="1:9" x14ac:dyDescent="0.3">
      <c r="A2941" s="87" t="s">
        <v>4791</v>
      </c>
      <c r="B2941" s="87" t="s">
        <v>4782</v>
      </c>
      <c r="C2941" s="87" t="s">
        <v>1329</v>
      </c>
      <c r="D2941" s="86" t="s">
        <v>1135</v>
      </c>
      <c r="E2941" s="86" t="s">
        <v>1135</v>
      </c>
      <c r="F2941" s="86" t="s">
        <v>27</v>
      </c>
      <c r="G2941" s="86" t="s">
        <v>22</v>
      </c>
      <c r="H2941" s="239">
        <f t="shared" si="43"/>
        <v>100</v>
      </c>
      <c r="I2941" s="86" t="s">
        <v>6205</v>
      </c>
    </row>
    <row r="2942" spans="1:9" x14ac:dyDescent="0.3">
      <c r="A2942" s="87" t="s">
        <v>4792</v>
      </c>
      <c r="B2942" s="87" t="s">
        <v>4782</v>
      </c>
      <c r="C2942" s="87" t="s">
        <v>1331</v>
      </c>
      <c r="D2942" s="86" t="s">
        <v>1135</v>
      </c>
      <c r="E2942" s="86" t="s">
        <v>1135</v>
      </c>
      <c r="F2942" s="86" t="s">
        <v>27</v>
      </c>
      <c r="G2942" s="86" t="s">
        <v>18</v>
      </c>
      <c r="H2942" s="239">
        <f t="shared" si="43"/>
        <v>100</v>
      </c>
      <c r="I2942" s="86" t="s">
        <v>6205</v>
      </c>
    </row>
    <row r="2943" spans="1:9" x14ac:dyDescent="0.3">
      <c r="A2943" s="87" t="s">
        <v>4793</v>
      </c>
      <c r="B2943" s="87" t="s">
        <v>4782</v>
      </c>
      <c r="C2943" s="87" t="s">
        <v>1354</v>
      </c>
      <c r="D2943" s="86" t="s">
        <v>1135</v>
      </c>
      <c r="E2943" s="86" t="s">
        <v>1135</v>
      </c>
      <c r="F2943" s="86" t="s">
        <v>27</v>
      </c>
      <c r="G2943" s="86" t="s">
        <v>22</v>
      </c>
      <c r="H2943" s="239">
        <f t="shared" si="43"/>
        <v>100</v>
      </c>
      <c r="I2943" s="86" t="s">
        <v>6205</v>
      </c>
    </row>
    <row r="2944" spans="1:9" x14ac:dyDescent="0.3">
      <c r="A2944" s="87" t="s">
        <v>4794</v>
      </c>
      <c r="B2944" s="87" t="s">
        <v>4782</v>
      </c>
      <c r="C2944" s="87" t="s">
        <v>1337</v>
      </c>
      <c r="D2944" s="86" t="s">
        <v>1135</v>
      </c>
      <c r="E2944" s="86" t="s">
        <v>1135</v>
      </c>
      <c r="F2944" s="86" t="s">
        <v>27</v>
      </c>
      <c r="G2944" s="86" t="s">
        <v>22</v>
      </c>
      <c r="H2944" s="239">
        <f t="shared" ref="H2944:H2985" si="44">IF($A2944="","",IF($F2944=INDEX(Cat_ZAP,1),INDEX(Pts_ZAP,1),IF($G2944="","",_xlfn.XLOOKUP($G2944,Cat_Marg,Pts_Marg,""))))</f>
        <v>100</v>
      </c>
      <c r="I2944" s="86" t="s">
        <v>6205</v>
      </c>
    </row>
    <row r="2945" spans="1:9" x14ac:dyDescent="0.3">
      <c r="A2945" s="87" t="s">
        <v>4795</v>
      </c>
      <c r="B2945" s="87" t="s">
        <v>4796</v>
      </c>
      <c r="C2945" s="87" t="s">
        <v>1341</v>
      </c>
      <c r="D2945" s="86" t="s">
        <v>1135</v>
      </c>
      <c r="E2945" s="86" t="s">
        <v>5388</v>
      </c>
      <c r="F2945" s="86" t="s">
        <v>27</v>
      </c>
      <c r="G2945" s="86" t="s">
        <v>22</v>
      </c>
      <c r="H2945" s="239">
        <f t="shared" si="44"/>
        <v>100</v>
      </c>
      <c r="I2945" s="86" t="s">
        <v>6205</v>
      </c>
    </row>
    <row r="2946" spans="1:9" x14ac:dyDescent="0.3">
      <c r="A2946" s="87" t="s">
        <v>4797</v>
      </c>
      <c r="B2946" s="87" t="s">
        <v>4796</v>
      </c>
      <c r="C2946" s="87" t="s">
        <v>1343</v>
      </c>
      <c r="D2946" s="86" t="s">
        <v>1135</v>
      </c>
      <c r="E2946" s="86" t="s">
        <v>5388</v>
      </c>
      <c r="F2946" s="86" t="s">
        <v>27</v>
      </c>
      <c r="G2946" s="86" t="s">
        <v>20</v>
      </c>
      <c r="H2946" s="239">
        <f t="shared" si="44"/>
        <v>100</v>
      </c>
      <c r="I2946" s="86" t="s">
        <v>6205</v>
      </c>
    </row>
    <row r="2947" spans="1:9" x14ac:dyDescent="0.3">
      <c r="A2947" s="87" t="s">
        <v>4798</v>
      </c>
      <c r="B2947" s="87" t="s">
        <v>4799</v>
      </c>
      <c r="C2947" s="87" t="s">
        <v>1345</v>
      </c>
      <c r="D2947" s="86" t="s">
        <v>1135</v>
      </c>
      <c r="E2947" s="86" t="s">
        <v>5389</v>
      </c>
      <c r="F2947" s="86" t="s">
        <v>27</v>
      </c>
      <c r="G2947" s="86" t="s">
        <v>20</v>
      </c>
      <c r="H2947" s="239">
        <f t="shared" si="44"/>
        <v>100</v>
      </c>
      <c r="I2947" s="86" t="s">
        <v>6205</v>
      </c>
    </row>
    <row r="2948" spans="1:9" x14ac:dyDescent="0.3">
      <c r="A2948" s="87" t="s">
        <v>4800</v>
      </c>
      <c r="B2948" s="87" t="s">
        <v>4799</v>
      </c>
      <c r="C2948" s="87" t="s">
        <v>1347</v>
      </c>
      <c r="D2948" s="86" t="s">
        <v>1135</v>
      </c>
      <c r="E2948" s="86" t="s">
        <v>5389</v>
      </c>
      <c r="F2948" s="86" t="s">
        <v>27</v>
      </c>
      <c r="G2948" s="86" t="s">
        <v>22</v>
      </c>
      <c r="H2948" s="239">
        <f t="shared" si="44"/>
        <v>100</v>
      </c>
      <c r="I2948" s="86" t="s">
        <v>6205</v>
      </c>
    </row>
    <row r="2949" spans="1:9" x14ac:dyDescent="0.3">
      <c r="A2949" s="87" t="s">
        <v>4801</v>
      </c>
      <c r="B2949" s="87" t="s">
        <v>4802</v>
      </c>
      <c r="C2949" s="87" t="s">
        <v>1740</v>
      </c>
      <c r="D2949" s="86" t="s">
        <v>1137</v>
      </c>
      <c r="E2949" s="86" t="s">
        <v>1138</v>
      </c>
      <c r="F2949" s="86" t="s">
        <v>27</v>
      </c>
      <c r="G2949" s="86" t="s">
        <v>20</v>
      </c>
      <c r="H2949" s="239">
        <f t="shared" si="44"/>
        <v>100</v>
      </c>
      <c r="I2949" s="86" t="s">
        <v>6205</v>
      </c>
    </row>
    <row r="2950" spans="1:9" x14ac:dyDescent="0.3">
      <c r="A2950" s="87" t="s">
        <v>4803</v>
      </c>
      <c r="B2950" s="87" t="s">
        <v>4802</v>
      </c>
      <c r="C2950" s="87" t="s">
        <v>1742</v>
      </c>
      <c r="D2950" s="86" t="s">
        <v>1137</v>
      </c>
      <c r="E2950" s="86" t="s">
        <v>1138</v>
      </c>
      <c r="F2950" s="86" t="s">
        <v>27</v>
      </c>
      <c r="G2950" s="86" t="s">
        <v>22</v>
      </c>
      <c r="H2950" s="239">
        <f t="shared" si="44"/>
        <v>100</v>
      </c>
      <c r="I2950" s="86" t="s">
        <v>6205</v>
      </c>
    </row>
    <row r="2951" spans="1:9" x14ac:dyDescent="0.3">
      <c r="A2951" s="87" t="s">
        <v>4804</v>
      </c>
      <c r="B2951" s="87" t="s">
        <v>4802</v>
      </c>
      <c r="C2951" s="87" t="s">
        <v>1708</v>
      </c>
      <c r="D2951" s="86" t="s">
        <v>1137</v>
      </c>
      <c r="E2951" s="86" t="s">
        <v>1138</v>
      </c>
      <c r="F2951" s="86" t="s">
        <v>27</v>
      </c>
      <c r="G2951" s="86" t="s">
        <v>22</v>
      </c>
      <c r="H2951" s="239">
        <f t="shared" si="44"/>
        <v>100</v>
      </c>
      <c r="I2951" s="86" t="s">
        <v>6205</v>
      </c>
    </row>
    <row r="2952" spans="1:9" x14ac:dyDescent="0.3">
      <c r="A2952" s="87" t="s">
        <v>4805</v>
      </c>
      <c r="B2952" s="87" t="s">
        <v>4802</v>
      </c>
      <c r="C2952" s="87" t="s">
        <v>1431</v>
      </c>
      <c r="D2952" s="86" t="s">
        <v>1137</v>
      </c>
      <c r="E2952" s="86" t="s">
        <v>1138</v>
      </c>
      <c r="F2952" s="86" t="s">
        <v>27</v>
      </c>
      <c r="G2952" s="86" t="s">
        <v>22</v>
      </c>
      <c r="H2952" s="239">
        <f t="shared" si="44"/>
        <v>100</v>
      </c>
      <c r="I2952" s="86" t="s">
        <v>6205</v>
      </c>
    </row>
    <row r="2953" spans="1:9" x14ac:dyDescent="0.3">
      <c r="A2953" s="87" t="s">
        <v>4806</v>
      </c>
      <c r="B2953" s="87" t="s">
        <v>4802</v>
      </c>
      <c r="C2953" s="87" t="s">
        <v>1433</v>
      </c>
      <c r="D2953" s="86" t="s">
        <v>1137</v>
      </c>
      <c r="E2953" s="86" t="s">
        <v>1138</v>
      </c>
      <c r="F2953" s="86" t="s">
        <v>27</v>
      </c>
      <c r="G2953" s="86" t="s">
        <v>20</v>
      </c>
      <c r="H2953" s="239">
        <f t="shared" si="44"/>
        <v>100</v>
      </c>
      <c r="I2953" s="86" t="s">
        <v>6205</v>
      </c>
    </row>
    <row r="2954" spans="1:9" x14ac:dyDescent="0.3">
      <c r="A2954" s="87" t="s">
        <v>4807</v>
      </c>
      <c r="B2954" s="87" t="s">
        <v>4808</v>
      </c>
      <c r="C2954" s="87" t="s">
        <v>1231</v>
      </c>
      <c r="D2954" s="86" t="s">
        <v>1140</v>
      </c>
      <c r="E2954" s="86" t="s">
        <v>1140</v>
      </c>
      <c r="F2954" s="86" t="s">
        <v>27</v>
      </c>
      <c r="G2954" s="86" t="s">
        <v>20</v>
      </c>
      <c r="H2954" s="239">
        <f t="shared" si="44"/>
        <v>100</v>
      </c>
      <c r="I2954" s="86" t="s">
        <v>6205</v>
      </c>
    </row>
    <row r="2955" spans="1:9" x14ac:dyDescent="0.3">
      <c r="A2955" s="87" t="s">
        <v>4809</v>
      </c>
      <c r="B2955" s="87" t="s">
        <v>4810</v>
      </c>
      <c r="C2955" s="87" t="s">
        <v>1853</v>
      </c>
      <c r="D2955" s="86" t="s">
        <v>1142</v>
      </c>
      <c r="E2955" s="86" t="s">
        <v>1142</v>
      </c>
      <c r="F2955" s="86" t="s">
        <v>27</v>
      </c>
      <c r="G2955" s="86" t="s">
        <v>20</v>
      </c>
      <c r="H2955" s="239">
        <f t="shared" si="44"/>
        <v>100</v>
      </c>
      <c r="I2955" s="86" t="s">
        <v>6205</v>
      </c>
    </row>
    <row r="2956" spans="1:9" x14ac:dyDescent="0.3">
      <c r="A2956" s="87" t="s">
        <v>4811</v>
      </c>
      <c r="B2956" s="87" t="s">
        <v>4810</v>
      </c>
      <c r="C2956" s="87" t="s">
        <v>1684</v>
      </c>
      <c r="D2956" s="86" t="s">
        <v>1142</v>
      </c>
      <c r="E2956" s="86" t="s">
        <v>1142</v>
      </c>
      <c r="F2956" s="86" t="s">
        <v>27</v>
      </c>
      <c r="G2956" s="86" t="s">
        <v>20</v>
      </c>
      <c r="H2956" s="239">
        <f t="shared" si="44"/>
        <v>100</v>
      </c>
      <c r="I2956" s="86" t="s">
        <v>6205</v>
      </c>
    </row>
    <row r="2957" spans="1:9" x14ac:dyDescent="0.3">
      <c r="A2957" s="87" t="s">
        <v>4812</v>
      </c>
      <c r="B2957" s="87" t="s">
        <v>4810</v>
      </c>
      <c r="C2957" s="87" t="s">
        <v>1272</v>
      </c>
      <c r="D2957" s="86" t="s">
        <v>1142</v>
      </c>
      <c r="E2957" s="86" t="s">
        <v>1142</v>
      </c>
      <c r="F2957" s="86" t="s">
        <v>27</v>
      </c>
      <c r="G2957" s="86" t="s">
        <v>20</v>
      </c>
      <c r="H2957" s="239">
        <f t="shared" si="44"/>
        <v>100</v>
      </c>
      <c r="I2957" s="86" t="s">
        <v>6205</v>
      </c>
    </row>
    <row r="2958" spans="1:9" x14ac:dyDescent="0.3">
      <c r="A2958" s="87" t="s">
        <v>4813</v>
      </c>
      <c r="B2958" s="87" t="s">
        <v>4810</v>
      </c>
      <c r="C2958" s="87" t="s">
        <v>1274</v>
      </c>
      <c r="D2958" s="86" t="s">
        <v>1142</v>
      </c>
      <c r="E2958" s="86" t="s">
        <v>1142</v>
      </c>
      <c r="F2958" s="86" t="s">
        <v>27</v>
      </c>
      <c r="G2958" s="86" t="s">
        <v>22</v>
      </c>
      <c r="H2958" s="239">
        <f t="shared" si="44"/>
        <v>100</v>
      </c>
      <c r="I2958" s="86" t="s">
        <v>6205</v>
      </c>
    </row>
    <row r="2959" spans="1:9" x14ac:dyDescent="0.3">
      <c r="A2959" s="87" t="s">
        <v>4814</v>
      </c>
      <c r="B2959" s="87" t="s">
        <v>4810</v>
      </c>
      <c r="C2959" s="87" t="s">
        <v>1688</v>
      </c>
      <c r="D2959" s="86" t="s">
        <v>1142</v>
      </c>
      <c r="E2959" s="86" t="s">
        <v>1142</v>
      </c>
      <c r="F2959" s="86" t="s">
        <v>27</v>
      </c>
      <c r="G2959" s="86" t="s">
        <v>22</v>
      </c>
      <c r="H2959" s="239">
        <f t="shared" si="44"/>
        <v>100</v>
      </c>
      <c r="I2959" s="86" t="s">
        <v>6205</v>
      </c>
    </row>
    <row r="2960" spans="1:9" x14ac:dyDescent="0.3">
      <c r="A2960" s="87" t="s">
        <v>4815</v>
      </c>
      <c r="B2960" s="87" t="s">
        <v>4810</v>
      </c>
      <c r="C2960" s="87" t="s">
        <v>1559</v>
      </c>
      <c r="D2960" s="86" t="s">
        <v>1142</v>
      </c>
      <c r="E2960" s="86" t="s">
        <v>1142</v>
      </c>
      <c r="F2960" s="86" t="s">
        <v>27</v>
      </c>
      <c r="G2960" s="86" t="s">
        <v>20</v>
      </c>
      <c r="H2960" s="239">
        <f t="shared" si="44"/>
        <v>100</v>
      </c>
      <c r="I2960" s="86" t="s">
        <v>6205</v>
      </c>
    </row>
    <row r="2961" spans="1:9" x14ac:dyDescent="0.3">
      <c r="A2961" s="87" t="s">
        <v>4816</v>
      </c>
      <c r="B2961" s="87" t="s">
        <v>4810</v>
      </c>
      <c r="C2961" s="87" t="s">
        <v>1561</v>
      </c>
      <c r="D2961" s="86" t="s">
        <v>1142</v>
      </c>
      <c r="E2961" s="86" t="s">
        <v>1142</v>
      </c>
      <c r="F2961" s="86" t="s">
        <v>27</v>
      </c>
      <c r="G2961" s="86"/>
      <c r="H2961" s="239">
        <f t="shared" si="44"/>
        <v>100</v>
      </c>
      <c r="I2961" s="86" t="s">
        <v>6205</v>
      </c>
    </row>
    <row r="2962" spans="1:9" x14ac:dyDescent="0.3">
      <c r="A2962" s="87" t="s">
        <v>4817</v>
      </c>
      <c r="B2962" s="87" t="s">
        <v>4810</v>
      </c>
      <c r="C2962" s="87" t="s">
        <v>2211</v>
      </c>
      <c r="D2962" s="86" t="s">
        <v>1142</v>
      </c>
      <c r="E2962" s="86" t="s">
        <v>1142</v>
      </c>
      <c r="F2962" s="86" t="s">
        <v>27</v>
      </c>
      <c r="G2962" s="86" t="s">
        <v>84</v>
      </c>
      <c r="H2962" s="239">
        <f t="shared" si="44"/>
        <v>100</v>
      </c>
      <c r="I2962" s="86" t="s">
        <v>6205</v>
      </c>
    </row>
    <row r="2963" spans="1:9" x14ac:dyDescent="0.3">
      <c r="A2963" s="87" t="s">
        <v>4818</v>
      </c>
      <c r="B2963" s="87" t="s">
        <v>4819</v>
      </c>
      <c r="C2963" s="87" t="s">
        <v>1693</v>
      </c>
      <c r="D2963" s="86" t="s">
        <v>1144</v>
      </c>
      <c r="E2963" s="86" t="s">
        <v>1145</v>
      </c>
      <c r="F2963" s="86" t="s">
        <v>27</v>
      </c>
      <c r="G2963" s="86" t="s">
        <v>22</v>
      </c>
      <c r="H2963" s="239">
        <f t="shared" si="44"/>
        <v>100</v>
      </c>
      <c r="I2963" s="86" t="s">
        <v>6205</v>
      </c>
    </row>
    <row r="2964" spans="1:9" x14ac:dyDescent="0.3">
      <c r="A2964" s="87" t="s">
        <v>4820</v>
      </c>
      <c r="B2964" s="87" t="s">
        <v>4821</v>
      </c>
      <c r="C2964" s="87" t="s">
        <v>1695</v>
      </c>
      <c r="D2964" s="86" t="s">
        <v>1144</v>
      </c>
      <c r="E2964" s="86" t="s">
        <v>5390</v>
      </c>
      <c r="F2964" s="86" t="s">
        <v>27</v>
      </c>
      <c r="G2964" s="86" t="s">
        <v>85</v>
      </c>
      <c r="H2964" s="239">
        <f t="shared" si="44"/>
        <v>100</v>
      </c>
      <c r="I2964" s="86" t="s">
        <v>6205</v>
      </c>
    </row>
    <row r="2965" spans="1:9" x14ac:dyDescent="0.3">
      <c r="A2965" s="87" t="s">
        <v>4822</v>
      </c>
      <c r="B2965" s="87" t="s">
        <v>4821</v>
      </c>
      <c r="C2965" s="87" t="s">
        <v>1562</v>
      </c>
      <c r="D2965" s="86" t="s">
        <v>1144</v>
      </c>
      <c r="E2965" s="86" t="s">
        <v>5390</v>
      </c>
      <c r="F2965" s="86" t="s">
        <v>27</v>
      </c>
      <c r="G2965" s="86" t="s">
        <v>85</v>
      </c>
      <c r="H2965" s="239">
        <f t="shared" si="44"/>
        <v>100</v>
      </c>
      <c r="I2965" s="86" t="s">
        <v>6205</v>
      </c>
    </row>
    <row r="2966" spans="1:9" x14ac:dyDescent="0.3">
      <c r="A2966" s="87" t="s">
        <v>4823</v>
      </c>
      <c r="B2966" s="87" t="s">
        <v>4821</v>
      </c>
      <c r="C2966" s="87" t="s">
        <v>2226</v>
      </c>
      <c r="D2966" s="86" t="s">
        <v>1144</v>
      </c>
      <c r="E2966" s="86" t="s">
        <v>5390</v>
      </c>
      <c r="F2966" s="86" t="s">
        <v>27</v>
      </c>
      <c r="G2966" s="86"/>
      <c r="H2966" s="239">
        <f t="shared" si="44"/>
        <v>100</v>
      </c>
      <c r="I2966" s="86" t="s">
        <v>6205</v>
      </c>
    </row>
    <row r="2967" spans="1:9" x14ac:dyDescent="0.3">
      <c r="A2967" s="87" t="s">
        <v>4824</v>
      </c>
      <c r="B2967" s="87" t="s">
        <v>4825</v>
      </c>
      <c r="C2967" s="87" t="s">
        <v>1735</v>
      </c>
      <c r="D2967" s="86" t="s">
        <v>1147</v>
      </c>
      <c r="E2967" s="86" t="s">
        <v>1147</v>
      </c>
      <c r="F2967" s="86" t="s">
        <v>27</v>
      </c>
      <c r="G2967" s="86" t="s">
        <v>85</v>
      </c>
      <c r="H2967" s="239">
        <f t="shared" si="44"/>
        <v>100</v>
      </c>
      <c r="I2967" s="86" t="s">
        <v>6205</v>
      </c>
    </row>
    <row r="2968" spans="1:9" x14ac:dyDescent="0.3">
      <c r="A2968" s="87" t="s">
        <v>4826</v>
      </c>
      <c r="B2968" s="87" t="s">
        <v>4827</v>
      </c>
      <c r="C2968" s="87" t="s">
        <v>3895</v>
      </c>
      <c r="D2968" s="86" t="s">
        <v>1149</v>
      </c>
      <c r="E2968" s="86" t="s">
        <v>1150</v>
      </c>
      <c r="F2968" s="86" t="s">
        <v>27</v>
      </c>
      <c r="G2968" s="86" t="s">
        <v>22</v>
      </c>
      <c r="H2968" s="239">
        <f t="shared" si="44"/>
        <v>100</v>
      </c>
      <c r="I2968" s="86" t="s">
        <v>6205</v>
      </c>
    </row>
    <row r="2969" spans="1:9" x14ac:dyDescent="0.3">
      <c r="A2969" s="87" t="s">
        <v>4828</v>
      </c>
      <c r="B2969" s="87" t="s">
        <v>4827</v>
      </c>
      <c r="C2969" s="87" t="s">
        <v>2041</v>
      </c>
      <c r="D2969" s="86" t="s">
        <v>1149</v>
      </c>
      <c r="E2969" s="86" t="s">
        <v>1150</v>
      </c>
      <c r="F2969" s="86" t="s">
        <v>27</v>
      </c>
      <c r="G2969" s="86" t="s">
        <v>85</v>
      </c>
      <c r="H2969" s="239">
        <f t="shared" si="44"/>
        <v>100</v>
      </c>
      <c r="I2969" s="86" t="s">
        <v>6205</v>
      </c>
    </row>
    <row r="2970" spans="1:9" x14ac:dyDescent="0.3">
      <c r="A2970" s="87" t="s">
        <v>4829</v>
      </c>
      <c r="B2970" s="87" t="s">
        <v>4827</v>
      </c>
      <c r="C2970" s="87" t="s">
        <v>2043</v>
      </c>
      <c r="D2970" s="86" t="s">
        <v>1149</v>
      </c>
      <c r="E2970" s="86" t="s">
        <v>1150</v>
      </c>
      <c r="F2970" s="86" t="s">
        <v>27</v>
      </c>
      <c r="G2970" s="86" t="s">
        <v>85</v>
      </c>
      <c r="H2970" s="239">
        <f t="shared" si="44"/>
        <v>100</v>
      </c>
      <c r="I2970" s="86" t="s">
        <v>6205</v>
      </c>
    </row>
    <row r="2971" spans="1:9" x14ac:dyDescent="0.3">
      <c r="A2971" s="87" t="s">
        <v>4830</v>
      </c>
      <c r="B2971" s="87" t="s">
        <v>4827</v>
      </c>
      <c r="C2971" s="87" t="s">
        <v>1738</v>
      </c>
      <c r="D2971" s="86" t="s">
        <v>1149</v>
      </c>
      <c r="E2971" s="86" t="s">
        <v>1150</v>
      </c>
      <c r="F2971" s="86" t="s">
        <v>27</v>
      </c>
      <c r="G2971" s="86" t="s">
        <v>22</v>
      </c>
      <c r="H2971" s="239">
        <f t="shared" si="44"/>
        <v>100</v>
      </c>
      <c r="I2971" s="86" t="s">
        <v>6205</v>
      </c>
    </row>
    <row r="2972" spans="1:9" x14ac:dyDescent="0.3">
      <c r="A2972" s="87" t="s">
        <v>4831</v>
      </c>
      <c r="B2972" s="87" t="s">
        <v>4827</v>
      </c>
      <c r="C2972" s="87" t="s">
        <v>1740</v>
      </c>
      <c r="D2972" s="86" t="s">
        <v>1149</v>
      </c>
      <c r="E2972" s="86" t="s">
        <v>1150</v>
      </c>
      <c r="F2972" s="86" t="s">
        <v>27</v>
      </c>
      <c r="G2972" s="86" t="s">
        <v>22</v>
      </c>
      <c r="H2972" s="239">
        <f t="shared" si="44"/>
        <v>100</v>
      </c>
      <c r="I2972" s="86" t="s">
        <v>6205</v>
      </c>
    </row>
    <row r="2973" spans="1:9" x14ac:dyDescent="0.3">
      <c r="A2973" s="87" t="s">
        <v>4832</v>
      </c>
      <c r="B2973" s="87" t="s">
        <v>4827</v>
      </c>
      <c r="C2973" s="87" t="s">
        <v>1742</v>
      </c>
      <c r="D2973" s="86" t="s">
        <v>1149</v>
      </c>
      <c r="E2973" s="86" t="s">
        <v>1150</v>
      </c>
      <c r="F2973" s="86" t="s">
        <v>27</v>
      </c>
      <c r="G2973" s="86" t="s">
        <v>22</v>
      </c>
      <c r="H2973" s="239">
        <f t="shared" si="44"/>
        <v>100</v>
      </c>
      <c r="I2973" s="86" t="s">
        <v>6205</v>
      </c>
    </row>
    <row r="2974" spans="1:9" x14ac:dyDescent="0.3">
      <c r="A2974" s="87" t="s">
        <v>4833</v>
      </c>
      <c r="B2974" s="87" t="s">
        <v>4834</v>
      </c>
      <c r="C2974" s="87" t="s">
        <v>1392</v>
      </c>
      <c r="D2974" s="86" t="s">
        <v>1152</v>
      </c>
      <c r="E2974" s="86" t="s">
        <v>1152</v>
      </c>
      <c r="F2974" s="86" t="s">
        <v>27</v>
      </c>
      <c r="G2974" s="86" t="s">
        <v>85</v>
      </c>
      <c r="H2974" s="239">
        <f t="shared" si="44"/>
        <v>100</v>
      </c>
      <c r="I2974" s="86" t="s">
        <v>6205</v>
      </c>
    </row>
    <row r="2975" spans="1:9" x14ac:dyDescent="0.3">
      <c r="A2975" s="87" t="s">
        <v>4835</v>
      </c>
      <c r="B2975" s="87" t="s">
        <v>4834</v>
      </c>
      <c r="C2975" s="87" t="s">
        <v>1394</v>
      </c>
      <c r="D2975" s="86" t="s">
        <v>1152</v>
      </c>
      <c r="E2975" s="86" t="s">
        <v>1152</v>
      </c>
      <c r="F2975" s="86" t="s">
        <v>27</v>
      </c>
      <c r="G2975" s="86" t="s">
        <v>85</v>
      </c>
      <c r="H2975" s="239">
        <f t="shared" si="44"/>
        <v>100</v>
      </c>
      <c r="I2975" s="86" t="s">
        <v>6205</v>
      </c>
    </row>
    <row r="2976" spans="1:9" x14ac:dyDescent="0.3">
      <c r="A2976" s="87" t="s">
        <v>4836</v>
      </c>
      <c r="B2976" s="87" t="s">
        <v>4834</v>
      </c>
      <c r="C2976" s="87" t="s">
        <v>1396</v>
      </c>
      <c r="D2976" s="86" t="s">
        <v>1152</v>
      </c>
      <c r="E2976" s="86" t="s">
        <v>1152</v>
      </c>
      <c r="F2976" s="86" t="s">
        <v>27</v>
      </c>
      <c r="G2976" s="86" t="s">
        <v>22</v>
      </c>
      <c r="H2976" s="239">
        <f t="shared" si="44"/>
        <v>100</v>
      </c>
      <c r="I2976" s="86" t="s">
        <v>6205</v>
      </c>
    </row>
    <row r="2977" spans="1:9" x14ac:dyDescent="0.3">
      <c r="A2977" s="87" t="s">
        <v>4837</v>
      </c>
      <c r="B2977" s="87" t="s">
        <v>4838</v>
      </c>
      <c r="C2977" s="87" t="s">
        <v>2119</v>
      </c>
      <c r="D2977" s="86" t="s">
        <v>1154</v>
      </c>
      <c r="E2977" s="86" t="s">
        <v>1154</v>
      </c>
      <c r="F2977" s="86" t="s">
        <v>27</v>
      </c>
      <c r="G2977" s="86" t="s">
        <v>85</v>
      </c>
      <c r="H2977" s="239">
        <f t="shared" si="44"/>
        <v>100</v>
      </c>
      <c r="I2977" s="86" t="s">
        <v>6205</v>
      </c>
    </row>
    <row r="2978" spans="1:9" x14ac:dyDescent="0.3">
      <c r="A2978" s="87" t="s">
        <v>4839</v>
      </c>
      <c r="B2978" s="87" t="s">
        <v>4840</v>
      </c>
      <c r="C2978" s="87" t="s">
        <v>1450</v>
      </c>
      <c r="D2978" s="86" t="s">
        <v>1156</v>
      </c>
      <c r="E2978" s="86" t="s">
        <v>1156</v>
      </c>
      <c r="F2978" s="86" t="s">
        <v>27</v>
      </c>
      <c r="G2978" s="86" t="s">
        <v>22</v>
      </c>
      <c r="H2978" s="239">
        <f t="shared" si="44"/>
        <v>100</v>
      </c>
      <c r="I2978" s="86" t="s">
        <v>6205</v>
      </c>
    </row>
    <row r="2979" spans="1:9" x14ac:dyDescent="0.3">
      <c r="A2979" s="87" t="s">
        <v>4841</v>
      </c>
      <c r="B2979" s="87" t="s">
        <v>4840</v>
      </c>
      <c r="C2979" s="87" t="s">
        <v>1452</v>
      </c>
      <c r="D2979" s="86" t="s">
        <v>1156</v>
      </c>
      <c r="E2979" s="86" t="s">
        <v>1156</v>
      </c>
      <c r="F2979" s="86" t="s">
        <v>27</v>
      </c>
      <c r="G2979" s="86" t="s">
        <v>85</v>
      </c>
      <c r="H2979" s="239">
        <f t="shared" si="44"/>
        <v>100</v>
      </c>
      <c r="I2979" s="86" t="s">
        <v>6205</v>
      </c>
    </row>
    <row r="2980" spans="1:9" x14ac:dyDescent="0.3">
      <c r="A2980" s="87" t="s">
        <v>4842</v>
      </c>
      <c r="B2980" s="87" t="s">
        <v>4840</v>
      </c>
      <c r="C2980" s="87" t="s">
        <v>1454</v>
      </c>
      <c r="D2980" s="86" t="s">
        <v>1156</v>
      </c>
      <c r="E2980" s="86" t="s">
        <v>1156</v>
      </c>
      <c r="F2980" s="86" t="s">
        <v>27</v>
      </c>
      <c r="G2980" s="86" t="s">
        <v>85</v>
      </c>
      <c r="H2980" s="239">
        <f t="shared" si="44"/>
        <v>100</v>
      </c>
      <c r="I2980" s="86" t="s">
        <v>6205</v>
      </c>
    </row>
    <row r="2981" spans="1:9" x14ac:dyDescent="0.3">
      <c r="A2981" s="87" t="s">
        <v>4843</v>
      </c>
      <c r="B2981" s="87" t="s">
        <v>4840</v>
      </c>
      <c r="C2981" s="87" t="s">
        <v>1456</v>
      </c>
      <c r="D2981" s="86" t="s">
        <v>1156</v>
      </c>
      <c r="E2981" s="86" t="s">
        <v>1156</v>
      </c>
      <c r="F2981" s="86" t="s">
        <v>27</v>
      </c>
      <c r="G2981" s="86" t="s">
        <v>85</v>
      </c>
      <c r="H2981" s="239">
        <f t="shared" si="44"/>
        <v>100</v>
      </c>
      <c r="I2981" s="86" t="s">
        <v>6205</v>
      </c>
    </row>
    <row r="2982" spans="1:9" x14ac:dyDescent="0.3">
      <c r="A2982" s="87" t="s">
        <v>4844</v>
      </c>
      <c r="B2982" s="87" t="s">
        <v>4840</v>
      </c>
      <c r="C2982" s="87" t="s">
        <v>2395</v>
      </c>
      <c r="D2982" s="86" t="s">
        <v>1156</v>
      </c>
      <c r="E2982" s="86" t="s">
        <v>1156</v>
      </c>
      <c r="F2982" s="86" t="s">
        <v>27</v>
      </c>
      <c r="G2982" s="86" t="s">
        <v>85</v>
      </c>
      <c r="H2982" s="239">
        <f t="shared" si="44"/>
        <v>100</v>
      </c>
      <c r="I2982" s="86" t="s">
        <v>6205</v>
      </c>
    </row>
    <row r="2983" spans="1:9" x14ac:dyDescent="0.3">
      <c r="A2983" s="87" t="s">
        <v>4845</v>
      </c>
      <c r="B2983" s="87" t="s">
        <v>4846</v>
      </c>
      <c r="C2983" s="87" t="s">
        <v>1760</v>
      </c>
      <c r="D2983" s="86" t="s">
        <v>1156</v>
      </c>
      <c r="E2983" s="86" t="s">
        <v>5391</v>
      </c>
      <c r="F2983" s="86" t="s">
        <v>27</v>
      </c>
      <c r="G2983" s="86" t="s">
        <v>85</v>
      </c>
      <c r="H2983" s="239">
        <f t="shared" si="44"/>
        <v>100</v>
      </c>
      <c r="I2983" s="86" t="s">
        <v>6205</v>
      </c>
    </row>
    <row r="2984" spans="1:9" x14ac:dyDescent="0.3">
      <c r="A2984" s="87" t="s">
        <v>4847</v>
      </c>
      <c r="B2984" s="87" t="s">
        <v>4848</v>
      </c>
      <c r="C2984" s="87" t="s">
        <v>1778</v>
      </c>
      <c r="D2984" s="86" t="s">
        <v>1156</v>
      </c>
      <c r="E2984" s="86" t="s">
        <v>5392</v>
      </c>
      <c r="F2984" s="86" t="s">
        <v>27</v>
      </c>
      <c r="G2984" s="86" t="s">
        <v>85</v>
      </c>
      <c r="H2984" s="239">
        <f t="shared" si="44"/>
        <v>100</v>
      </c>
      <c r="I2984" s="86" t="s">
        <v>6205</v>
      </c>
    </row>
    <row r="2985" spans="1:9" x14ac:dyDescent="0.3">
      <c r="A2985" s="236" t="s">
        <v>3404</v>
      </c>
      <c r="B2985" s="236" t="s">
        <v>3323</v>
      </c>
      <c r="C2985" s="236" t="s">
        <v>3405</v>
      </c>
      <c r="D2985" s="89" t="s">
        <v>146</v>
      </c>
      <c r="E2985" s="89" t="s">
        <v>5225</v>
      </c>
      <c r="F2985" s="89" t="s">
        <v>27</v>
      </c>
      <c r="G2985" s="89" t="s">
        <v>85</v>
      </c>
      <c r="H2985" s="240">
        <f t="shared" si="44"/>
        <v>100</v>
      </c>
      <c r="I2985" s="89" t="s">
        <v>6205</v>
      </c>
    </row>
    <row r="2986" spans="1:9" x14ac:dyDescent="0.3">
      <c r="A2986" s="108" t="s">
        <v>502</v>
      </c>
      <c r="B2986" s="108"/>
      <c r="C2986" s="108" t="s">
        <v>502</v>
      </c>
    </row>
    <row r="2987" spans="1:9" x14ac:dyDescent="0.3">
      <c r="A2987" s="108" t="s">
        <v>502</v>
      </c>
      <c r="B2987" s="108"/>
      <c r="C2987" s="108" t="s">
        <v>502</v>
      </c>
    </row>
    <row r="2988" spans="1:9" x14ac:dyDescent="0.3">
      <c r="A2988" s="108" t="s">
        <v>502</v>
      </c>
      <c r="B2988" s="108"/>
      <c r="C2988" s="108" t="s">
        <v>502</v>
      </c>
    </row>
    <row r="2989" spans="1:9" x14ac:dyDescent="0.3">
      <c r="A2989" s="108" t="s">
        <v>502</v>
      </c>
      <c r="B2989" s="108"/>
      <c r="C2989" s="108" t="s">
        <v>502</v>
      </c>
    </row>
    <row r="2990" spans="1:9" x14ac:dyDescent="0.3">
      <c r="A2990" s="108" t="s">
        <v>502</v>
      </c>
      <c r="B2990" s="108"/>
      <c r="C2990" s="108" t="s">
        <v>502</v>
      </c>
    </row>
    <row r="2991" spans="1:9" x14ac:dyDescent="0.3">
      <c r="A2991" s="108" t="s">
        <v>502</v>
      </c>
      <c r="B2991" s="108"/>
      <c r="C2991" s="108" t="s">
        <v>502</v>
      </c>
    </row>
    <row r="2992" spans="1:9" x14ac:dyDescent="0.3">
      <c r="A2992" s="108" t="s">
        <v>502</v>
      </c>
      <c r="B2992" s="108"/>
      <c r="C2992" s="108" t="s">
        <v>502</v>
      </c>
    </row>
    <row r="2993" spans="1:3" x14ac:dyDescent="0.3">
      <c r="A2993" s="108" t="s">
        <v>502</v>
      </c>
      <c r="B2993" s="108"/>
      <c r="C2993" s="108" t="s">
        <v>502</v>
      </c>
    </row>
    <row r="2994" spans="1:3" x14ac:dyDescent="0.3">
      <c r="A2994" s="108" t="s">
        <v>502</v>
      </c>
      <c r="B2994" s="108"/>
      <c r="C2994" s="108" t="s">
        <v>502</v>
      </c>
    </row>
    <row r="2995" spans="1:3" x14ac:dyDescent="0.3">
      <c r="A2995" s="108" t="s">
        <v>502</v>
      </c>
      <c r="B2995" s="108"/>
      <c r="C2995" s="108" t="s">
        <v>502</v>
      </c>
    </row>
    <row r="2996" spans="1:3" x14ac:dyDescent="0.3">
      <c r="A2996" s="108" t="s">
        <v>502</v>
      </c>
      <c r="B2996" s="108"/>
      <c r="C2996" s="108" t="s">
        <v>502</v>
      </c>
    </row>
    <row r="2997" spans="1:3" x14ac:dyDescent="0.3">
      <c r="A2997" s="108" t="s">
        <v>502</v>
      </c>
      <c r="B2997" s="108"/>
      <c r="C2997" s="108" t="s">
        <v>502</v>
      </c>
    </row>
    <row r="2998" spans="1:3" x14ac:dyDescent="0.3">
      <c r="A2998" s="108" t="s">
        <v>502</v>
      </c>
      <c r="B2998" s="108"/>
      <c r="C2998" s="108" t="s">
        <v>502</v>
      </c>
    </row>
    <row r="2999" spans="1:3" x14ac:dyDescent="0.3">
      <c r="A2999" s="108" t="s">
        <v>502</v>
      </c>
      <c r="B2999" s="108"/>
      <c r="C2999" s="108" t="s">
        <v>502</v>
      </c>
    </row>
    <row r="3000" spans="1:3" x14ac:dyDescent="0.3">
      <c r="A3000" s="108" t="s">
        <v>502</v>
      </c>
      <c r="B3000" s="108"/>
      <c r="C3000" s="108" t="s">
        <v>502</v>
      </c>
    </row>
    <row r="3010" spans="1:9" x14ac:dyDescent="0.3">
      <c r="A3010" s="176"/>
      <c r="B3010" s="176"/>
      <c r="C3010" s="176"/>
      <c r="D3010" s="176"/>
      <c r="E3010" s="176"/>
      <c r="F3010" s="176"/>
      <c r="G3010" s="176"/>
      <c r="H3010" s="176"/>
      <c r="I3010" s="176"/>
    </row>
    <row r="3011" spans="1:9" x14ac:dyDescent="0.3">
      <c r="A3011" s="176"/>
      <c r="B3011" s="176"/>
      <c r="C3011" s="176"/>
      <c r="D3011" s="176"/>
      <c r="E3011" s="176"/>
      <c r="F3011" s="176"/>
      <c r="G3011" s="176"/>
      <c r="H3011" s="176"/>
      <c r="I3011" s="176"/>
    </row>
    <row r="3012" spans="1:9" x14ac:dyDescent="0.3">
      <c r="A3012" s="176"/>
      <c r="B3012" s="176"/>
      <c r="C3012" s="176"/>
      <c r="D3012" s="176"/>
      <c r="E3012" s="176"/>
      <c r="F3012" s="176"/>
      <c r="G3012" s="176"/>
      <c r="H3012" s="176"/>
      <c r="I3012" s="176"/>
    </row>
    <row r="3013" spans="1:9" x14ac:dyDescent="0.3">
      <c r="A3013" s="176"/>
      <c r="B3013" s="176"/>
      <c r="C3013" s="176"/>
      <c r="D3013" s="176"/>
      <c r="E3013" s="176"/>
      <c r="F3013" s="176"/>
      <c r="G3013" s="176"/>
      <c r="H3013" s="176"/>
      <c r="I3013" s="176"/>
    </row>
    <row r="3014" spans="1:9" x14ac:dyDescent="0.3">
      <c r="A3014" s="176"/>
      <c r="B3014" s="176"/>
      <c r="C3014" s="176"/>
      <c r="D3014" s="176"/>
      <c r="E3014" s="176"/>
      <c r="F3014" s="176"/>
      <c r="G3014" s="176"/>
      <c r="H3014" s="176"/>
      <c r="I3014" s="176"/>
    </row>
    <row r="3015" spans="1:9" x14ac:dyDescent="0.3">
      <c r="A3015" s="176"/>
      <c r="B3015" s="176"/>
      <c r="C3015" s="176"/>
      <c r="D3015" s="176"/>
      <c r="E3015" s="176"/>
      <c r="F3015" s="176"/>
      <c r="G3015" s="176"/>
      <c r="H3015" s="176"/>
      <c r="I3015" s="176"/>
    </row>
    <row r="3016" spans="1:9" x14ac:dyDescent="0.3">
      <c r="A3016" s="176"/>
      <c r="B3016" s="176"/>
      <c r="C3016" s="176"/>
      <c r="D3016" s="176"/>
      <c r="E3016" s="176"/>
      <c r="F3016" s="176"/>
      <c r="G3016" s="176"/>
      <c r="H3016" s="176"/>
      <c r="I3016" s="176"/>
    </row>
    <row r="3017" spans="1:9" x14ac:dyDescent="0.3">
      <c r="A3017" s="176"/>
      <c r="B3017" s="176"/>
      <c r="C3017" s="176"/>
      <c r="D3017" s="176"/>
      <c r="E3017" s="176"/>
      <c r="F3017" s="176"/>
      <c r="G3017" s="176"/>
      <c r="H3017" s="176"/>
      <c r="I3017" s="176"/>
    </row>
    <row r="3018" spans="1:9" x14ac:dyDescent="0.3">
      <c r="A3018" s="176"/>
      <c r="B3018" s="176"/>
      <c r="C3018" s="176"/>
      <c r="D3018" s="176"/>
      <c r="E3018" s="176"/>
      <c r="F3018" s="176"/>
      <c r="G3018" s="176"/>
      <c r="H3018" s="176"/>
      <c r="I3018" s="176"/>
    </row>
    <row r="3019" spans="1:9" x14ac:dyDescent="0.3">
      <c r="A3019" s="176"/>
      <c r="B3019" s="176"/>
      <c r="C3019" s="176"/>
      <c r="D3019" s="176"/>
      <c r="E3019" s="176"/>
      <c r="F3019" s="176"/>
      <c r="G3019" s="176"/>
      <c r="H3019" s="176"/>
      <c r="I3019" s="176"/>
    </row>
    <row r="3020" spans="1:9" x14ac:dyDescent="0.3">
      <c r="A3020" s="338" t="s">
        <v>4849</v>
      </c>
      <c r="B3020" s="338"/>
      <c r="C3020" s="338"/>
      <c r="D3020" s="176"/>
      <c r="E3020" s="176"/>
      <c r="F3020" s="176"/>
      <c r="G3020" s="176"/>
      <c r="H3020" s="176"/>
      <c r="I3020" s="176"/>
    </row>
    <row r="3021" spans="1:9" x14ac:dyDescent="0.3">
      <c r="A3021" s="121" t="s">
        <v>4850</v>
      </c>
      <c r="B3021" s="121" t="s">
        <v>4851</v>
      </c>
      <c r="C3021" s="121" t="s">
        <v>4852</v>
      </c>
      <c r="D3021" s="176"/>
      <c r="E3021" s="176"/>
      <c r="F3021" s="176"/>
      <c r="G3021" s="176"/>
      <c r="H3021" s="176"/>
      <c r="I3021" s="176"/>
    </row>
    <row r="3022" spans="1:9" x14ac:dyDescent="0.3">
      <c r="A3022" s="104" t="s">
        <v>4853</v>
      </c>
      <c r="B3022" s="104" t="s">
        <v>5398</v>
      </c>
      <c r="C3022" s="104" t="s">
        <v>4854</v>
      </c>
      <c r="D3022" s="176"/>
      <c r="E3022" s="176"/>
      <c r="F3022" s="176"/>
      <c r="G3022" s="176"/>
      <c r="H3022" s="176"/>
      <c r="I3022" s="176"/>
    </row>
    <row r="3023" spans="1:9" x14ac:dyDescent="0.3">
      <c r="A3023" s="106" t="s">
        <v>4855</v>
      </c>
      <c r="B3023" s="106" t="s">
        <v>5399</v>
      </c>
      <c r="C3023" s="106" t="s">
        <v>4856</v>
      </c>
      <c r="D3023" s="176"/>
      <c r="E3023" s="176"/>
      <c r="F3023" s="176"/>
      <c r="G3023" s="176"/>
      <c r="H3023" s="176"/>
      <c r="I3023" s="176"/>
    </row>
    <row r="3024" spans="1:9" x14ac:dyDescent="0.3">
      <c r="A3024" s="176"/>
      <c r="B3024" s="176"/>
      <c r="C3024" s="176"/>
      <c r="D3024" s="176"/>
      <c r="E3024" s="176"/>
      <c r="F3024" s="176"/>
      <c r="G3024" s="176"/>
      <c r="H3024" s="176"/>
      <c r="I3024" s="176"/>
    </row>
    <row r="3025" spans="1:9" x14ac:dyDescent="0.3">
      <c r="A3025" s="176"/>
      <c r="B3025" s="176"/>
      <c r="C3025" s="176"/>
      <c r="D3025" s="176"/>
      <c r="E3025" s="176"/>
      <c r="F3025" s="176"/>
      <c r="G3025" s="176"/>
      <c r="H3025" s="176"/>
      <c r="I3025" s="176"/>
    </row>
    <row r="3026" spans="1:9" x14ac:dyDescent="0.3">
      <c r="A3026" s="176"/>
      <c r="B3026" s="176"/>
      <c r="C3026" s="176"/>
      <c r="D3026" s="176"/>
      <c r="E3026" s="176"/>
      <c r="F3026" s="176"/>
      <c r="G3026" s="176"/>
      <c r="H3026" s="176"/>
      <c r="I3026" s="176"/>
    </row>
    <row r="3027" spans="1:9" x14ac:dyDescent="0.3">
      <c r="A3027" s="176"/>
      <c r="B3027" s="176"/>
      <c r="C3027" s="176"/>
      <c r="D3027" s="176"/>
      <c r="E3027" s="176"/>
      <c r="F3027" s="176"/>
      <c r="G3027" s="176"/>
      <c r="H3027" s="176"/>
      <c r="I3027" s="176"/>
    </row>
    <row r="3028" spans="1:9" x14ac:dyDescent="0.3">
      <c r="A3028" s="176"/>
      <c r="B3028" s="176"/>
      <c r="C3028" s="176"/>
      <c r="D3028" s="176"/>
      <c r="E3028" s="176"/>
      <c r="F3028" s="176"/>
      <c r="G3028" s="176"/>
      <c r="H3028" s="176"/>
      <c r="I3028" s="176"/>
    </row>
    <row r="3029" spans="1:9" x14ac:dyDescent="0.3">
      <c r="A3029" s="176"/>
      <c r="B3029" s="176"/>
      <c r="C3029" s="176"/>
      <c r="D3029" s="176"/>
      <c r="E3029" s="176"/>
      <c r="F3029" s="176"/>
      <c r="G3029" s="176"/>
      <c r="H3029" s="176"/>
      <c r="I3029" s="176"/>
    </row>
    <row r="3030" spans="1:9" x14ac:dyDescent="0.3">
      <c r="A3030" s="338" t="s">
        <v>5406</v>
      </c>
      <c r="B3030" s="338"/>
      <c r="C3030" s="176"/>
      <c r="D3030" s="176"/>
      <c r="E3030" s="176"/>
      <c r="F3030" s="176"/>
      <c r="G3030" s="176"/>
      <c r="H3030" s="176"/>
      <c r="I3030" s="176"/>
    </row>
    <row r="3031" spans="1:9" x14ac:dyDescent="0.3">
      <c r="A3031" s="121" t="s">
        <v>57</v>
      </c>
      <c r="B3031" s="121" t="s">
        <v>212</v>
      </c>
      <c r="C3031" s="176"/>
      <c r="D3031" s="176"/>
      <c r="E3031" s="176"/>
      <c r="F3031" s="176"/>
      <c r="G3031" s="176"/>
      <c r="H3031" s="176"/>
      <c r="I3031" s="176"/>
    </row>
    <row r="3032" spans="1:9" x14ac:dyDescent="0.3">
      <c r="A3032" s="241" t="str">
        <f>$A$68</f>
        <v>Plan Estatal de Desarrollo (PED)</v>
      </c>
      <c r="B3032" s="109" t="s">
        <v>5400</v>
      </c>
      <c r="C3032" s="176"/>
      <c r="D3032" s="176"/>
      <c r="E3032" s="176"/>
      <c r="F3032" s="176"/>
      <c r="G3032" s="176"/>
      <c r="H3032" s="176"/>
      <c r="I3032" s="176"/>
    </row>
    <row r="3033" spans="1:9" x14ac:dyDescent="0.3">
      <c r="A3033" s="242" t="str">
        <f t="shared" ref="A3033:A3041" si="45">$A$69</f>
        <v>Programas Sectorial</v>
      </c>
      <c r="B3033" s="92" t="s">
        <v>5407</v>
      </c>
      <c r="C3033" s="176"/>
      <c r="D3033" s="176"/>
      <c r="E3033" s="176"/>
      <c r="F3033" s="176"/>
      <c r="G3033" s="176"/>
      <c r="H3033" s="176"/>
      <c r="I3033" s="176"/>
    </row>
    <row r="3034" spans="1:9" x14ac:dyDescent="0.3">
      <c r="A3034" s="242" t="str">
        <f t="shared" si="45"/>
        <v>Programas Sectorial</v>
      </c>
      <c r="B3034" s="92" t="s">
        <v>5408</v>
      </c>
      <c r="C3034" s="176"/>
      <c r="D3034" s="176"/>
      <c r="E3034" s="176"/>
      <c r="F3034" s="176"/>
      <c r="G3034" s="176"/>
      <c r="H3034" s="176"/>
      <c r="I3034" s="176"/>
    </row>
    <row r="3035" spans="1:9" x14ac:dyDescent="0.3">
      <c r="A3035" s="242" t="str">
        <f t="shared" si="45"/>
        <v>Programas Sectorial</v>
      </c>
      <c r="B3035" s="92" t="s">
        <v>5409</v>
      </c>
      <c r="C3035" s="176"/>
      <c r="D3035" s="176"/>
      <c r="E3035" s="176"/>
      <c r="F3035" s="176"/>
      <c r="G3035" s="176"/>
      <c r="H3035" s="176"/>
      <c r="I3035" s="176"/>
    </row>
    <row r="3036" spans="1:9" x14ac:dyDescent="0.3">
      <c r="A3036" s="242" t="str">
        <f t="shared" si="45"/>
        <v>Programas Sectorial</v>
      </c>
      <c r="B3036" s="92" t="s">
        <v>5410</v>
      </c>
      <c r="C3036" s="176"/>
      <c r="D3036" s="176"/>
      <c r="E3036" s="176"/>
      <c r="F3036" s="176"/>
      <c r="G3036" s="176"/>
      <c r="H3036" s="176"/>
      <c r="I3036" s="176"/>
    </row>
    <row r="3037" spans="1:9" x14ac:dyDescent="0.3">
      <c r="A3037" s="242" t="str">
        <f t="shared" si="45"/>
        <v>Programas Sectorial</v>
      </c>
      <c r="B3037" s="92" t="s">
        <v>5411</v>
      </c>
      <c r="C3037" s="176"/>
      <c r="D3037" s="176"/>
      <c r="E3037" s="176"/>
      <c r="F3037" s="176"/>
      <c r="G3037" s="176"/>
      <c r="H3037" s="176"/>
      <c r="I3037" s="176"/>
    </row>
    <row r="3038" spans="1:9" x14ac:dyDescent="0.3">
      <c r="A3038" s="242" t="str">
        <f t="shared" si="45"/>
        <v>Programas Sectorial</v>
      </c>
      <c r="B3038" s="92" t="s">
        <v>5412</v>
      </c>
      <c r="C3038" s="176"/>
      <c r="D3038" s="176"/>
      <c r="E3038" s="176"/>
      <c r="F3038" s="176"/>
      <c r="G3038" s="176"/>
      <c r="H3038" s="176"/>
      <c r="I3038" s="176"/>
    </row>
    <row r="3039" spans="1:9" x14ac:dyDescent="0.3">
      <c r="A3039" s="242" t="str">
        <f t="shared" si="45"/>
        <v>Programas Sectorial</v>
      </c>
      <c r="B3039" s="92" t="s">
        <v>5413</v>
      </c>
      <c r="C3039" s="176"/>
      <c r="D3039" s="176"/>
      <c r="E3039" s="176"/>
      <c r="F3039" s="176"/>
      <c r="G3039" s="176"/>
      <c r="H3039" s="176"/>
      <c r="I3039" s="176"/>
    </row>
    <row r="3040" spans="1:9" x14ac:dyDescent="0.3">
      <c r="A3040" s="242" t="str">
        <f t="shared" si="45"/>
        <v>Programas Sectorial</v>
      </c>
      <c r="B3040" s="92" t="s">
        <v>5414</v>
      </c>
      <c r="C3040" s="176"/>
      <c r="D3040" s="176"/>
      <c r="E3040" s="176"/>
      <c r="F3040" s="176"/>
      <c r="G3040" s="176"/>
      <c r="H3040" s="176"/>
      <c r="I3040" s="176"/>
    </row>
    <row r="3041" spans="1:9" x14ac:dyDescent="0.3">
      <c r="A3041" s="242" t="str">
        <f t="shared" si="45"/>
        <v>Programas Sectorial</v>
      </c>
      <c r="B3041" s="92" t="s">
        <v>5415</v>
      </c>
      <c r="C3041" s="176"/>
      <c r="D3041" s="176"/>
      <c r="E3041" s="176"/>
      <c r="F3041" s="176"/>
      <c r="G3041" s="176"/>
      <c r="H3041" s="176"/>
      <c r="I3041" s="176"/>
    </row>
    <row r="3042" spans="1:9" x14ac:dyDescent="0.3">
      <c r="A3042" s="242" t="str">
        <f t="shared" ref="A3042:A3048" si="46">$A$70</f>
        <v>Programas Regional</v>
      </c>
      <c r="B3042" s="92" t="s">
        <v>5416</v>
      </c>
      <c r="C3042" s="176"/>
      <c r="D3042" s="176"/>
      <c r="E3042" s="176"/>
      <c r="F3042" s="176"/>
      <c r="G3042" s="176"/>
      <c r="H3042" s="176"/>
      <c r="I3042" s="176"/>
    </row>
    <row r="3043" spans="1:9" x14ac:dyDescent="0.3">
      <c r="A3043" s="242" t="str">
        <f t="shared" si="46"/>
        <v>Programas Regional</v>
      </c>
      <c r="B3043" s="92" t="s">
        <v>5417</v>
      </c>
      <c r="C3043" s="176"/>
      <c r="D3043" s="176"/>
      <c r="E3043" s="176"/>
      <c r="F3043" s="176"/>
      <c r="G3043" s="176"/>
      <c r="H3043" s="176"/>
      <c r="I3043" s="176"/>
    </row>
    <row r="3044" spans="1:9" x14ac:dyDescent="0.3">
      <c r="A3044" s="242" t="str">
        <f t="shared" si="46"/>
        <v>Programas Regional</v>
      </c>
      <c r="B3044" s="92" t="s">
        <v>5418</v>
      </c>
      <c r="C3044" s="176"/>
      <c r="D3044" s="176"/>
      <c r="E3044" s="176"/>
      <c r="F3044" s="176"/>
      <c r="G3044" s="176"/>
      <c r="H3044" s="176"/>
      <c r="I3044" s="176"/>
    </row>
    <row r="3045" spans="1:9" x14ac:dyDescent="0.3">
      <c r="A3045" s="242" t="str">
        <f t="shared" si="46"/>
        <v>Programas Regional</v>
      </c>
      <c r="B3045" s="92" t="s">
        <v>5419</v>
      </c>
      <c r="C3045" s="176"/>
      <c r="D3045" s="176"/>
      <c r="E3045" s="176"/>
      <c r="F3045" s="176"/>
      <c r="G3045" s="176"/>
      <c r="H3045" s="176"/>
      <c r="I3045" s="176"/>
    </row>
    <row r="3046" spans="1:9" x14ac:dyDescent="0.3">
      <c r="A3046" s="242" t="str">
        <f t="shared" si="46"/>
        <v>Programas Regional</v>
      </c>
      <c r="B3046" s="92" t="s">
        <v>5420</v>
      </c>
      <c r="C3046" s="176"/>
      <c r="D3046" s="176"/>
      <c r="E3046" s="176"/>
      <c r="F3046" s="176"/>
      <c r="G3046" s="176"/>
      <c r="H3046" s="176"/>
      <c r="I3046" s="176"/>
    </row>
    <row r="3047" spans="1:9" x14ac:dyDescent="0.3">
      <c r="A3047" s="242" t="str">
        <f t="shared" si="46"/>
        <v>Programas Regional</v>
      </c>
      <c r="B3047" s="92" t="s">
        <v>5421</v>
      </c>
      <c r="C3047" s="176"/>
      <c r="D3047" s="176"/>
      <c r="E3047" s="176"/>
      <c r="F3047" s="176"/>
      <c r="G3047" s="176"/>
      <c r="H3047" s="176"/>
      <c r="I3047" s="176"/>
    </row>
    <row r="3048" spans="1:9" x14ac:dyDescent="0.3">
      <c r="A3048" s="242" t="str">
        <f t="shared" si="46"/>
        <v>Programas Regional</v>
      </c>
      <c r="B3048" s="92" t="s">
        <v>5422</v>
      </c>
      <c r="C3048" s="176"/>
      <c r="D3048" s="176"/>
      <c r="E3048" s="176"/>
      <c r="F3048" s="176"/>
      <c r="G3048" s="176"/>
      <c r="H3048" s="176"/>
      <c r="I3048" s="176"/>
    </row>
    <row r="3049" spans="1:9" x14ac:dyDescent="0.3">
      <c r="A3049" s="242" t="str">
        <f t="shared" ref="A3049:A3054" si="47">$A$71</f>
        <v>Programas Especial</v>
      </c>
      <c r="B3049" s="92" t="s">
        <v>5423</v>
      </c>
      <c r="C3049" s="176"/>
      <c r="D3049" s="176"/>
      <c r="E3049" s="176"/>
      <c r="F3049" s="176"/>
      <c r="G3049" s="176"/>
      <c r="H3049" s="176"/>
      <c r="I3049" s="176"/>
    </row>
    <row r="3050" spans="1:9" x14ac:dyDescent="0.3">
      <c r="A3050" s="242" t="str">
        <f t="shared" si="47"/>
        <v>Programas Especial</v>
      </c>
      <c r="B3050" s="92" t="s">
        <v>5424</v>
      </c>
      <c r="C3050" s="176"/>
      <c r="D3050" s="176"/>
      <c r="E3050" s="176"/>
      <c r="F3050" s="176"/>
      <c r="G3050" s="176"/>
      <c r="H3050" s="176"/>
      <c r="I3050" s="176"/>
    </row>
    <row r="3051" spans="1:9" x14ac:dyDescent="0.3">
      <c r="A3051" s="242" t="str">
        <f t="shared" si="47"/>
        <v>Programas Especial</v>
      </c>
      <c r="B3051" s="92" t="s">
        <v>5425</v>
      </c>
      <c r="C3051" s="176"/>
      <c r="D3051" s="176"/>
      <c r="E3051" s="176"/>
      <c r="F3051" s="176"/>
      <c r="G3051" s="176"/>
      <c r="H3051" s="176"/>
      <c r="I3051" s="176"/>
    </row>
    <row r="3052" spans="1:9" x14ac:dyDescent="0.3">
      <c r="A3052" s="242" t="str">
        <f t="shared" si="47"/>
        <v>Programas Especial</v>
      </c>
      <c r="B3052" s="92" t="s">
        <v>5426</v>
      </c>
      <c r="C3052" s="176"/>
      <c r="D3052" s="176"/>
      <c r="E3052" s="176"/>
      <c r="F3052" s="176"/>
      <c r="G3052" s="176"/>
      <c r="H3052" s="176"/>
      <c r="I3052" s="176"/>
    </row>
    <row r="3053" spans="1:9" x14ac:dyDescent="0.3">
      <c r="A3053" s="242" t="str">
        <f t="shared" si="47"/>
        <v>Programas Especial</v>
      </c>
      <c r="B3053" s="92" t="s">
        <v>5427</v>
      </c>
      <c r="C3053" s="176"/>
      <c r="D3053" s="176"/>
      <c r="E3053" s="176"/>
      <c r="F3053" s="176"/>
      <c r="G3053" s="176"/>
      <c r="H3053" s="176"/>
      <c r="I3053" s="176"/>
    </row>
    <row r="3054" spans="1:9" x14ac:dyDescent="0.3">
      <c r="A3054" s="242" t="str">
        <f t="shared" si="47"/>
        <v>Programas Especial</v>
      </c>
      <c r="B3054" s="92" t="s">
        <v>5428</v>
      </c>
      <c r="C3054" s="176"/>
      <c r="D3054" s="176"/>
      <c r="E3054" s="176"/>
      <c r="F3054" s="176"/>
      <c r="G3054" s="176"/>
      <c r="H3054" s="176"/>
      <c r="I3054" s="176"/>
    </row>
    <row r="3055" spans="1:9" x14ac:dyDescent="0.3">
      <c r="A3055" s="242" t="str">
        <f t="shared" ref="A3055:A3086" si="48">$A$72</f>
        <v>Programas Institucional</v>
      </c>
      <c r="B3055" s="92" t="s">
        <v>5464</v>
      </c>
      <c r="C3055" s="176"/>
      <c r="D3055" s="176"/>
      <c r="E3055" s="176"/>
      <c r="F3055" s="176"/>
      <c r="G3055" s="176"/>
      <c r="H3055" s="176"/>
      <c r="I3055" s="176"/>
    </row>
    <row r="3056" spans="1:9" x14ac:dyDescent="0.3">
      <c r="A3056" s="242" t="str">
        <f t="shared" si="48"/>
        <v>Programas Institucional</v>
      </c>
      <c r="B3056" s="92" t="s">
        <v>5465</v>
      </c>
      <c r="C3056" s="176"/>
      <c r="D3056" s="176"/>
      <c r="E3056" s="176"/>
      <c r="F3056" s="176"/>
      <c r="G3056" s="176"/>
      <c r="H3056" s="176"/>
      <c r="I3056" s="176"/>
    </row>
    <row r="3057" spans="1:9" x14ac:dyDescent="0.3">
      <c r="A3057" s="242" t="str">
        <f t="shared" si="48"/>
        <v>Programas Institucional</v>
      </c>
      <c r="B3057" s="92" t="s">
        <v>5466</v>
      </c>
      <c r="C3057" s="176"/>
      <c r="D3057" s="176"/>
      <c r="E3057" s="176"/>
      <c r="F3057" s="176"/>
      <c r="G3057" s="176"/>
      <c r="H3057" s="176"/>
      <c r="I3057" s="176"/>
    </row>
    <row r="3058" spans="1:9" x14ac:dyDescent="0.3">
      <c r="A3058" s="242" t="str">
        <f t="shared" si="48"/>
        <v>Programas Institucional</v>
      </c>
      <c r="B3058" s="92" t="s">
        <v>5467</v>
      </c>
      <c r="C3058" s="176"/>
      <c r="D3058" s="176"/>
      <c r="E3058" s="176"/>
      <c r="F3058" s="176"/>
      <c r="G3058" s="176"/>
      <c r="H3058" s="176"/>
      <c r="I3058" s="176"/>
    </row>
    <row r="3059" spans="1:9" x14ac:dyDescent="0.3">
      <c r="A3059" s="242" t="str">
        <f t="shared" si="48"/>
        <v>Programas Institucional</v>
      </c>
      <c r="B3059" s="92" t="s">
        <v>5468</v>
      </c>
      <c r="C3059" s="176"/>
      <c r="D3059" s="176"/>
      <c r="E3059" s="176"/>
      <c r="F3059" s="176"/>
      <c r="G3059" s="176"/>
      <c r="H3059" s="176"/>
      <c r="I3059" s="176"/>
    </row>
    <row r="3060" spans="1:9" x14ac:dyDescent="0.3">
      <c r="A3060" s="242" t="str">
        <f t="shared" si="48"/>
        <v>Programas Institucional</v>
      </c>
      <c r="B3060" s="92" t="s">
        <v>5469</v>
      </c>
      <c r="C3060" s="176"/>
      <c r="D3060" s="176"/>
      <c r="E3060" s="176"/>
      <c r="F3060" s="176"/>
      <c r="G3060" s="176"/>
      <c r="H3060" s="176"/>
      <c r="I3060" s="176"/>
    </row>
    <row r="3061" spans="1:9" x14ac:dyDescent="0.3">
      <c r="A3061" s="242" t="str">
        <f t="shared" si="48"/>
        <v>Programas Institucional</v>
      </c>
      <c r="B3061" s="92" t="s">
        <v>5470</v>
      </c>
      <c r="C3061" s="176"/>
      <c r="D3061" s="176"/>
      <c r="E3061" s="176"/>
      <c r="F3061" s="176"/>
      <c r="G3061" s="176"/>
      <c r="H3061" s="176"/>
      <c r="I3061" s="176"/>
    </row>
    <row r="3062" spans="1:9" x14ac:dyDescent="0.3">
      <c r="A3062" s="242" t="str">
        <f t="shared" si="48"/>
        <v>Programas Institucional</v>
      </c>
      <c r="B3062" s="92" t="s">
        <v>5471</v>
      </c>
      <c r="C3062" s="176"/>
      <c r="D3062" s="176"/>
      <c r="E3062" s="176"/>
      <c r="F3062" s="176"/>
      <c r="G3062" s="176"/>
      <c r="H3062" s="176"/>
      <c r="I3062" s="176"/>
    </row>
    <row r="3063" spans="1:9" x14ac:dyDescent="0.3">
      <c r="A3063" s="242" t="str">
        <f t="shared" si="48"/>
        <v>Programas Institucional</v>
      </c>
      <c r="B3063" s="92" t="s">
        <v>5472</v>
      </c>
      <c r="C3063" s="176"/>
      <c r="D3063" s="176"/>
      <c r="E3063" s="176"/>
      <c r="F3063" s="176"/>
      <c r="G3063" s="176"/>
      <c r="H3063" s="176"/>
      <c r="I3063" s="176"/>
    </row>
    <row r="3064" spans="1:9" x14ac:dyDescent="0.3">
      <c r="A3064" s="242" t="str">
        <f t="shared" si="48"/>
        <v>Programas Institucional</v>
      </c>
      <c r="B3064" s="92" t="s">
        <v>5473</v>
      </c>
      <c r="C3064" s="176"/>
      <c r="D3064" s="176"/>
      <c r="E3064" s="176"/>
      <c r="F3064" s="176"/>
      <c r="G3064" s="176"/>
      <c r="H3064" s="176"/>
      <c r="I3064" s="176"/>
    </row>
    <row r="3065" spans="1:9" x14ac:dyDescent="0.3">
      <c r="A3065" s="242" t="str">
        <f t="shared" si="48"/>
        <v>Programas Institucional</v>
      </c>
      <c r="B3065" s="92" t="s">
        <v>674</v>
      </c>
      <c r="C3065" s="176"/>
      <c r="D3065" s="176"/>
      <c r="E3065" s="176"/>
      <c r="F3065" s="176"/>
      <c r="G3065" s="176"/>
      <c r="H3065" s="176"/>
      <c r="I3065" s="176"/>
    </row>
    <row r="3066" spans="1:9" x14ac:dyDescent="0.3">
      <c r="A3066" s="242" t="str">
        <f t="shared" si="48"/>
        <v>Programas Institucional</v>
      </c>
      <c r="B3066" s="92" t="s">
        <v>5474</v>
      </c>
      <c r="C3066" s="176"/>
      <c r="D3066" s="176"/>
      <c r="E3066" s="176"/>
      <c r="F3066" s="176"/>
      <c r="G3066" s="176"/>
      <c r="H3066" s="176"/>
      <c r="I3066" s="176"/>
    </row>
    <row r="3067" spans="1:9" x14ac:dyDescent="0.3">
      <c r="A3067" s="242" t="str">
        <f t="shared" si="48"/>
        <v>Programas Institucional</v>
      </c>
      <c r="B3067" s="92" t="s">
        <v>5475</v>
      </c>
      <c r="C3067" s="176"/>
      <c r="D3067" s="176"/>
      <c r="E3067" s="176"/>
      <c r="F3067" s="176"/>
      <c r="G3067" s="176"/>
      <c r="H3067" s="176"/>
      <c r="I3067" s="176"/>
    </row>
    <row r="3068" spans="1:9" x14ac:dyDescent="0.3">
      <c r="A3068" s="242" t="str">
        <f t="shared" si="48"/>
        <v>Programas Institucional</v>
      </c>
      <c r="B3068" s="92" t="s">
        <v>5476</v>
      </c>
      <c r="C3068" s="176"/>
      <c r="D3068" s="176"/>
      <c r="E3068" s="176"/>
      <c r="F3068" s="176"/>
      <c r="G3068" s="176"/>
      <c r="H3068" s="176"/>
      <c r="I3068" s="176"/>
    </row>
    <row r="3069" spans="1:9" x14ac:dyDescent="0.3">
      <c r="A3069" s="242" t="str">
        <f t="shared" si="48"/>
        <v>Programas Institucional</v>
      </c>
      <c r="B3069" s="92" t="s">
        <v>5477</v>
      </c>
      <c r="C3069" s="176"/>
      <c r="D3069" s="176"/>
      <c r="E3069" s="176"/>
      <c r="F3069" s="176"/>
      <c r="G3069" s="176"/>
      <c r="H3069" s="176"/>
      <c r="I3069" s="176"/>
    </row>
    <row r="3070" spans="1:9" x14ac:dyDescent="0.3">
      <c r="A3070" s="242" t="str">
        <f t="shared" si="48"/>
        <v>Programas Institucional</v>
      </c>
      <c r="B3070" s="92" t="s">
        <v>5478</v>
      </c>
      <c r="C3070" s="176"/>
      <c r="D3070" s="176"/>
      <c r="E3070" s="176"/>
      <c r="F3070" s="176"/>
      <c r="G3070" s="176"/>
      <c r="H3070" s="176"/>
      <c r="I3070" s="176"/>
    </row>
    <row r="3071" spans="1:9" x14ac:dyDescent="0.3">
      <c r="A3071" s="242" t="str">
        <f t="shared" si="48"/>
        <v>Programas Institucional</v>
      </c>
      <c r="B3071" s="92" t="s">
        <v>5479</v>
      </c>
      <c r="C3071" s="176"/>
      <c r="D3071" s="176"/>
      <c r="E3071" s="176"/>
      <c r="F3071" s="176"/>
      <c r="G3071" s="176"/>
      <c r="H3071" s="176"/>
      <c r="I3071" s="176"/>
    </row>
    <row r="3072" spans="1:9" x14ac:dyDescent="0.3">
      <c r="A3072" s="242" t="str">
        <f t="shared" si="48"/>
        <v>Programas Institucional</v>
      </c>
      <c r="B3072" s="92" t="s">
        <v>5480</v>
      </c>
      <c r="C3072" s="176"/>
      <c r="D3072" s="176"/>
      <c r="E3072" s="176"/>
      <c r="F3072" s="176"/>
      <c r="G3072" s="176"/>
      <c r="H3072" s="176"/>
      <c r="I3072" s="176"/>
    </row>
    <row r="3073" spans="1:9" x14ac:dyDescent="0.3">
      <c r="A3073" s="242" t="str">
        <f t="shared" si="48"/>
        <v>Programas Institucional</v>
      </c>
      <c r="B3073" s="92" t="s">
        <v>5481</v>
      </c>
      <c r="C3073" s="176"/>
      <c r="D3073" s="176"/>
      <c r="E3073" s="176"/>
      <c r="F3073" s="176"/>
      <c r="G3073" s="176"/>
      <c r="H3073" s="176"/>
      <c r="I3073" s="176"/>
    </row>
    <row r="3074" spans="1:9" x14ac:dyDescent="0.3">
      <c r="A3074" s="242" t="str">
        <f t="shared" si="48"/>
        <v>Programas Institucional</v>
      </c>
      <c r="B3074" s="92" t="s">
        <v>5482</v>
      </c>
      <c r="C3074" s="176"/>
      <c r="D3074" s="176"/>
      <c r="E3074" s="176"/>
      <c r="F3074" s="176"/>
      <c r="G3074" s="176"/>
      <c r="H3074" s="176"/>
      <c r="I3074" s="176"/>
    </row>
    <row r="3075" spans="1:9" x14ac:dyDescent="0.3">
      <c r="A3075" s="242" t="str">
        <f t="shared" si="48"/>
        <v>Programas Institucional</v>
      </c>
      <c r="B3075" s="92" t="s">
        <v>5483</v>
      </c>
      <c r="C3075" s="176"/>
      <c r="D3075" s="176"/>
      <c r="E3075" s="176"/>
      <c r="F3075" s="176"/>
      <c r="G3075" s="176"/>
      <c r="H3075" s="176"/>
      <c r="I3075" s="176"/>
    </row>
    <row r="3076" spans="1:9" x14ac:dyDescent="0.3">
      <c r="A3076" s="242" t="str">
        <f t="shared" si="48"/>
        <v>Programas Institucional</v>
      </c>
      <c r="B3076" s="92" t="s">
        <v>5484</v>
      </c>
      <c r="C3076" s="176"/>
      <c r="D3076" s="176"/>
      <c r="E3076" s="176"/>
      <c r="F3076" s="176"/>
      <c r="G3076" s="176"/>
      <c r="H3076" s="176"/>
      <c r="I3076" s="176"/>
    </row>
    <row r="3077" spans="1:9" x14ac:dyDescent="0.3">
      <c r="A3077" s="242" t="str">
        <f t="shared" si="48"/>
        <v>Programas Institucional</v>
      </c>
      <c r="B3077" s="92" t="s">
        <v>5485</v>
      </c>
      <c r="C3077" s="176"/>
      <c r="D3077" s="176"/>
      <c r="E3077" s="176"/>
      <c r="F3077" s="176"/>
      <c r="G3077" s="176"/>
      <c r="H3077" s="176"/>
      <c r="I3077" s="176"/>
    </row>
    <row r="3078" spans="1:9" x14ac:dyDescent="0.3">
      <c r="A3078" s="242" t="str">
        <f t="shared" si="48"/>
        <v>Programas Institucional</v>
      </c>
      <c r="B3078" s="92" t="s">
        <v>5486</v>
      </c>
      <c r="C3078" s="176"/>
      <c r="D3078" s="176"/>
      <c r="E3078" s="176"/>
      <c r="F3078" s="176"/>
      <c r="G3078" s="176"/>
      <c r="H3078" s="176"/>
      <c r="I3078" s="176"/>
    </row>
    <row r="3079" spans="1:9" x14ac:dyDescent="0.3">
      <c r="A3079" s="242" t="str">
        <f t="shared" si="48"/>
        <v>Programas Institucional</v>
      </c>
      <c r="B3079" s="92" t="s">
        <v>5487</v>
      </c>
      <c r="C3079" s="176"/>
      <c r="D3079" s="176"/>
      <c r="E3079" s="176"/>
      <c r="F3079" s="176"/>
      <c r="G3079" s="176"/>
      <c r="H3079" s="176"/>
      <c r="I3079" s="176"/>
    </row>
    <row r="3080" spans="1:9" x14ac:dyDescent="0.3">
      <c r="A3080" s="242" t="str">
        <f t="shared" si="48"/>
        <v>Programas Institucional</v>
      </c>
      <c r="B3080" s="92" t="s">
        <v>5488</v>
      </c>
      <c r="C3080" s="176"/>
      <c r="D3080" s="176"/>
      <c r="E3080" s="176"/>
      <c r="F3080" s="176"/>
      <c r="G3080" s="176"/>
      <c r="H3080" s="176"/>
      <c r="I3080" s="176"/>
    </row>
    <row r="3081" spans="1:9" x14ac:dyDescent="0.3">
      <c r="A3081" s="242" t="str">
        <f t="shared" si="48"/>
        <v>Programas Institucional</v>
      </c>
      <c r="B3081" s="92" t="s">
        <v>5489</v>
      </c>
      <c r="C3081" s="176"/>
      <c r="D3081" s="176"/>
      <c r="E3081" s="176"/>
      <c r="F3081" s="176"/>
      <c r="G3081" s="176"/>
      <c r="H3081" s="176"/>
      <c r="I3081" s="176"/>
    </row>
    <row r="3082" spans="1:9" x14ac:dyDescent="0.3">
      <c r="A3082" s="242" t="str">
        <f t="shared" si="48"/>
        <v>Programas Institucional</v>
      </c>
      <c r="B3082" s="92" t="s">
        <v>5490</v>
      </c>
      <c r="C3082" s="176"/>
      <c r="D3082" s="176"/>
      <c r="E3082" s="176"/>
      <c r="F3082" s="176"/>
      <c r="G3082" s="176"/>
      <c r="H3082" s="176"/>
      <c r="I3082" s="176"/>
    </row>
    <row r="3083" spans="1:9" x14ac:dyDescent="0.3">
      <c r="A3083" s="242" t="str">
        <f t="shared" si="48"/>
        <v>Programas Institucional</v>
      </c>
      <c r="B3083" s="92" t="s">
        <v>5491</v>
      </c>
      <c r="C3083" s="176"/>
      <c r="D3083" s="176"/>
      <c r="E3083" s="176"/>
      <c r="F3083" s="176"/>
      <c r="G3083" s="176"/>
      <c r="H3083" s="176"/>
      <c r="I3083" s="176"/>
    </row>
    <row r="3084" spans="1:9" x14ac:dyDescent="0.3">
      <c r="A3084" s="242" t="str">
        <f t="shared" si="48"/>
        <v>Programas Institucional</v>
      </c>
      <c r="B3084" s="92" t="s">
        <v>5492</v>
      </c>
      <c r="C3084" s="176"/>
      <c r="D3084" s="176"/>
      <c r="E3084" s="176"/>
      <c r="F3084" s="176"/>
      <c r="G3084" s="176"/>
      <c r="H3084" s="176"/>
      <c r="I3084" s="176"/>
    </row>
    <row r="3085" spans="1:9" x14ac:dyDescent="0.3">
      <c r="A3085" s="242" t="str">
        <f t="shared" si="48"/>
        <v>Programas Institucional</v>
      </c>
      <c r="B3085" s="92" t="s">
        <v>5493</v>
      </c>
      <c r="C3085" s="176"/>
      <c r="D3085" s="176"/>
      <c r="E3085" s="176"/>
      <c r="F3085" s="176"/>
      <c r="G3085" s="176"/>
      <c r="H3085" s="176"/>
      <c r="I3085" s="176"/>
    </row>
    <row r="3086" spans="1:9" x14ac:dyDescent="0.3">
      <c r="A3086" s="242" t="str">
        <f t="shared" si="48"/>
        <v>Programas Institucional</v>
      </c>
      <c r="B3086" s="92" t="s">
        <v>5494</v>
      </c>
      <c r="C3086" s="176"/>
      <c r="D3086" s="176"/>
      <c r="E3086" s="176"/>
      <c r="F3086" s="176"/>
      <c r="G3086" s="176"/>
      <c r="H3086" s="176"/>
      <c r="I3086" s="176"/>
    </row>
    <row r="3087" spans="1:9" x14ac:dyDescent="0.3">
      <c r="A3087" s="242" t="str">
        <f t="shared" ref="A3087:A3118" si="49">$A$72</f>
        <v>Programas Institucional</v>
      </c>
      <c r="B3087" s="92" t="s">
        <v>5495</v>
      </c>
      <c r="C3087" s="176"/>
      <c r="D3087" s="176"/>
      <c r="E3087" s="176"/>
      <c r="F3087" s="176"/>
      <c r="G3087" s="176"/>
      <c r="H3087" s="176"/>
      <c r="I3087" s="176"/>
    </row>
    <row r="3088" spans="1:9" x14ac:dyDescent="0.3">
      <c r="A3088" s="242" t="str">
        <f t="shared" si="49"/>
        <v>Programas Institucional</v>
      </c>
      <c r="B3088" s="92" t="s">
        <v>5496</v>
      </c>
      <c r="C3088" s="176"/>
      <c r="D3088" s="176"/>
      <c r="E3088" s="176"/>
      <c r="F3088" s="176"/>
      <c r="G3088" s="176"/>
      <c r="H3088" s="176"/>
      <c r="I3088" s="176"/>
    </row>
    <row r="3089" spans="1:9" x14ac:dyDescent="0.3">
      <c r="A3089" s="242" t="str">
        <f t="shared" si="49"/>
        <v>Programas Institucional</v>
      </c>
      <c r="B3089" s="92" t="s">
        <v>5497</v>
      </c>
      <c r="C3089" s="176"/>
      <c r="D3089" s="176"/>
      <c r="E3089" s="176"/>
      <c r="F3089" s="176"/>
      <c r="G3089" s="176"/>
      <c r="H3089" s="176"/>
      <c r="I3089" s="176"/>
    </row>
    <row r="3090" spans="1:9" x14ac:dyDescent="0.3">
      <c r="A3090" s="242" t="str">
        <f t="shared" si="49"/>
        <v>Programas Institucional</v>
      </c>
      <c r="B3090" s="92" t="s">
        <v>5498</v>
      </c>
      <c r="C3090" s="176"/>
      <c r="D3090" s="176"/>
      <c r="E3090" s="176"/>
      <c r="F3090" s="176"/>
      <c r="G3090" s="176"/>
      <c r="H3090" s="176"/>
      <c r="I3090" s="176"/>
    </row>
    <row r="3091" spans="1:9" x14ac:dyDescent="0.3">
      <c r="A3091" s="242" t="str">
        <f t="shared" si="49"/>
        <v>Programas Institucional</v>
      </c>
      <c r="B3091" s="92" t="s">
        <v>5499</v>
      </c>
      <c r="C3091" s="176"/>
      <c r="D3091" s="176"/>
      <c r="E3091" s="176"/>
      <c r="F3091" s="176"/>
      <c r="G3091" s="176"/>
      <c r="H3091" s="176"/>
      <c r="I3091" s="176"/>
    </row>
    <row r="3092" spans="1:9" x14ac:dyDescent="0.3">
      <c r="A3092" s="242" t="str">
        <f t="shared" si="49"/>
        <v>Programas Institucional</v>
      </c>
      <c r="B3092" s="92" t="s">
        <v>5500</v>
      </c>
      <c r="C3092" s="176"/>
      <c r="D3092" s="176"/>
      <c r="E3092" s="176"/>
      <c r="F3092" s="176"/>
      <c r="G3092" s="176"/>
      <c r="H3092" s="176"/>
      <c r="I3092" s="176"/>
    </row>
    <row r="3093" spans="1:9" x14ac:dyDescent="0.3">
      <c r="A3093" s="242" t="str">
        <f t="shared" si="49"/>
        <v>Programas Institucional</v>
      </c>
      <c r="B3093" s="92" t="s">
        <v>5501</v>
      </c>
      <c r="C3093" s="176"/>
      <c r="D3093" s="176"/>
      <c r="E3093" s="176"/>
      <c r="F3093" s="176"/>
      <c r="G3093" s="176"/>
      <c r="H3093" s="176"/>
      <c r="I3093" s="176"/>
    </row>
    <row r="3094" spans="1:9" x14ac:dyDescent="0.3">
      <c r="A3094" s="242" t="str">
        <f t="shared" si="49"/>
        <v>Programas Institucional</v>
      </c>
      <c r="B3094" s="92" t="s">
        <v>5502</v>
      </c>
      <c r="C3094" s="176"/>
      <c r="D3094" s="176"/>
      <c r="E3094" s="176"/>
      <c r="F3094" s="176"/>
      <c r="G3094" s="176"/>
      <c r="H3094" s="176"/>
      <c r="I3094" s="176"/>
    </row>
    <row r="3095" spans="1:9" x14ac:dyDescent="0.3">
      <c r="A3095" s="242" t="str">
        <f t="shared" si="49"/>
        <v>Programas Institucional</v>
      </c>
      <c r="B3095" s="92" t="s">
        <v>5503</v>
      </c>
      <c r="C3095" s="176"/>
      <c r="D3095" s="176"/>
      <c r="E3095" s="176"/>
      <c r="F3095" s="176"/>
      <c r="G3095" s="176"/>
      <c r="H3095" s="176"/>
      <c r="I3095" s="176"/>
    </row>
    <row r="3096" spans="1:9" x14ac:dyDescent="0.3">
      <c r="A3096" s="242" t="str">
        <f t="shared" si="49"/>
        <v>Programas Institucional</v>
      </c>
      <c r="B3096" s="92" t="s">
        <v>5504</v>
      </c>
      <c r="C3096" s="176"/>
      <c r="D3096" s="176"/>
      <c r="E3096" s="176"/>
      <c r="F3096" s="176"/>
      <c r="G3096" s="176"/>
      <c r="H3096" s="176"/>
      <c r="I3096" s="176"/>
    </row>
    <row r="3097" spans="1:9" x14ac:dyDescent="0.3">
      <c r="A3097" s="242" t="str">
        <f t="shared" si="49"/>
        <v>Programas Institucional</v>
      </c>
      <c r="B3097" s="92" t="s">
        <v>5505</v>
      </c>
      <c r="C3097" s="176"/>
      <c r="D3097" s="176"/>
      <c r="E3097" s="176"/>
      <c r="F3097" s="176"/>
      <c r="G3097" s="176"/>
      <c r="H3097" s="176"/>
      <c r="I3097" s="176"/>
    </row>
    <row r="3098" spans="1:9" x14ac:dyDescent="0.3">
      <c r="A3098" s="242" t="str">
        <f t="shared" si="49"/>
        <v>Programas Institucional</v>
      </c>
      <c r="B3098" s="92" t="s">
        <v>5506</v>
      </c>
      <c r="C3098" s="176"/>
      <c r="D3098" s="176"/>
      <c r="E3098" s="176"/>
      <c r="F3098" s="176"/>
      <c r="G3098" s="176"/>
      <c r="H3098" s="176"/>
      <c r="I3098" s="176"/>
    </row>
    <row r="3099" spans="1:9" x14ac:dyDescent="0.3">
      <c r="A3099" s="242" t="str">
        <f t="shared" si="49"/>
        <v>Programas Institucional</v>
      </c>
      <c r="B3099" s="92" t="s">
        <v>5507</v>
      </c>
      <c r="C3099" s="176"/>
      <c r="D3099" s="176"/>
      <c r="E3099" s="176"/>
      <c r="F3099" s="176"/>
      <c r="G3099" s="176"/>
      <c r="H3099" s="176"/>
      <c r="I3099" s="176"/>
    </row>
    <row r="3100" spans="1:9" x14ac:dyDescent="0.3">
      <c r="A3100" s="242" t="str">
        <f t="shared" si="49"/>
        <v>Programas Institucional</v>
      </c>
      <c r="B3100" s="92" t="s">
        <v>5508</v>
      </c>
      <c r="C3100" s="176"/>
      <c r="D3100" s="176"/>
      <c r="E3100" s="176"/>
      <c r="F3100" s="176"/>
      <c r="G3100" s="176"/>
      <c r="H3100" s="176"/>
      <c r="I3100" s="176"/>
    </row>
    <row r="3101" spans="1:9" x14ac:dyDescent="0.3">
      <c r="A3101" s="242" t="str">
        <f t="shared" si="49"/>
        <v>Programas Institucional</v>
      </c>
      <c r="B3101" s="92" t="s">
        <v>5509</v>
      </c>
      <c r="C3101" s="176"/>
      <c r="D3101" s="176"/>
      <c r="E3101" s="176"/>
      <c r="F3101" s="176"/>
      <c r="G3101" s="176"/>
      <c r="H3101" s="176"/>
      <c r="I3101" s="176"/>
    </row>
    <row r="3102" spans="1:9" x14ac:dyDescent="0.3">
      <c r="A3102" s="242" t="str">
        <f t="shared" si="49"/>
        <v>Programas Institucional</v>
      </c>
      <c r="B3102" s="92" t="s">
        <v>5510</v>
      </c>
      <c r="C3102" s="176"/>
      <c r="D3102" s="176"/>
      <c r="E3102" s="176"/>
      <c r="F3102" s="176"/>
      <c r="G3102" s="176"/>
      <c r="H3102" s="176"/>
      <c r="I3102" s="176"/>
    </row>
    <row r="3103" spans="1:9" x14ac:dyDescent="0.3">
      <c r="A3103" s="242" t="str">
        <f t="shared" si="49"/>
        <v>Programas Institucional</v>
      </c>
      <c r="B3103" s="92" t="s">
        <v>676</v>
      </c>
      <c r="C3103" s="176"/>
      <c r="D3103" s="176"/>
      <c r="E3103" s="176"/>
      <c r="F3103" s="176"/>
      <c r="G3103" s="176"/>
      <c r="H3103" s="176"/>
      <c r="I3103" s="176"/>
    </row>
    <row r="3104" spans="1:9" x14ac:dyDescent="0.3">
      <c r="A3104" s="242" t="str">
        <f t="shared" si="49"/>
        <v>Programas Institucional</v>
      </c>
      <c r="B3104" s="92" t="s">
        <v>5511</v>
      </c>
      <c r="C3104" s="176"/>
      <c r="D3104" s="176"/>
      <c r="E3104" s="176"/>
      <c r="F3104" s="176"/>
      <c r="G3104" s="176"/>
      <c r="H3104" s="176"/>
      <c r="I3104" s="176"/>
    </row>
    <row r="3105" spans="1:9" x14ac:dyDescent="0.3">
      <c r="A3105" s="242" t="str">
        <f t="shared" si="49"/>
        <v>Programas Institucional</v>
      </c>
      <c r="B3105" s="92" t="s">
        <v>5512</v>
      </c>
      <c r="C3105" s="176"/>
      <c r="D3105" s="176"/>
      <c r="E3105" s="176"/>
      <c r="F3105" s="176"/>
      <c r="G3105" s="176"/>
      <c r="H3105" s="176"/>
      <c r="I3105" s="176"/>
    </row>
    <row r="3106" spans="1:9" x14ac:dyDescent="0.3">
      <c r="A3106" s="242" t="str">
        <f t="shared" si="49"/>
        <v>Programas Institucional</v>
      </c>
      <c r="B3106" s="92" t="s">
        <v>5513</v>
      </c>
      <c r="C3106" s="176"/>
      <c r="D3106" s="176"/>
      <c r="E3106" s="176"/>
      <c r="F3106" s="176"/>
      <c r="G3106" s="176"/>
      <c r="H3106" s="176"/>
      <c r="I3106" s="176"/>
    </row>
    <row r="3107" spans="1:9" x14ac:dyDescent="0.3">
      <c r="A3107" s="242" t="str">
        <f t="shared" si="49"/>
        <v>Programas Institucional</v>
      </c>
      <c r="B3107" s="92" t="s">
        <v>5514</v>
      </c>
      <c r="C3107" s="176"/>
      <c r="D3107" s="176"/>
      <c r="E3107" s="176"/>
      <c r="F3107" s="176"/>
      <c r="G3107" s="176"/>
      <c r="H3107" s="176"/>
      <c r="I3107" s="176"/>
    </row>
    <row r="3108" spans="1:9" x14ac:dyDescent="0.3">
      <c r="A3108" s="242" t="str">
        <f t="shared" si="49"/>
        <v>Programas Institucional</v>
      </c>
      <c r="B3108" s="92" t="s">
        <v>5515</v>
      </c>
      <c r="C3108" s="176"/>
      <c r="D3108" s="176"/>
      <c r="E3108" s="176"/>
      <c r="F3108" s="176"/>
      <c r="G3108" s="176"/>
      <c r="H3108" s="176"/>
      <c r="I3108" s="176"/>
    </row>
    <row r="3109" spans="1:9" x14ac:dyDescent="0.3">
      <c r="A3109" s="242" t="str">
        <f t="shared" si="49"/>
        <v>Programas Institucional</v>
      </c>
      <c r="B3109" s="92" t="s">
        <v>5516</v>
      </c>
      <c r="C3109" s="176"/>
      <c r="D3109" s="176"/>
      <c r="E3109" s="176"/>
      <c r="F3109" s="176"/>
      <c r="G3109" s="176"/>
      <c r="H3109" s="176"/>
      <c r="I3109" s="176"/>
    </row>
    <row r="3110" spans="1:9" x14ac:dyDescent="0.3">
      <c r="A3110" s="242" t="str">
        <f t="shared" si="49"/>
        <v>Programas Institucional</v>
      </c>
      <c r="B3110" s="92" t="s">
        <v>5517</v>
      </c>
      <c r="C3110" s="176"/>
      <c r="D3110" s="176"/>
      <c r="E3110" s="176"/>
      <c r="F3110" s="176"/>
      <c r="G3110" s="176"/>
      <c r="H3110" s="176"/>
      <c r="I3110" s="176"/>
    </row>
    <row r="3111" spans="1:9" x14ac:dyDescent="0.3">
      <c r="A3111" s="242" t="str">
        <f t="shared" si="49"/>
        <v>Programas Institucional</v>
      </c>
      <c r="B3111" s="92" t="s">
        <v>5518</v>
      </c>
      <c r="C3111" s="176"/>
      <c r="D3111" s="176"/>
      <c r="E3111" s="176"/>
      <c r="F3111" s="176"/>
      <c r="G3111" s="176"/>
      <c r="H3111" s="176"/>
      <c r="I3111" s="176"/>
    </row>
    <row r="3112" spans="1:9" x14ac:dyDescent="0.3">
      <c r="A3112" s="242" t="str">
        <f t="shared" si="49"/>
        <v>Programas Institucional</v>
      </c>
      <c r="B3112" s="92" t="s">
        <v>5519</v>
      </c>
      <c r="C3112" s="176"/>
      <c r="D3112" s="176"/>
      <c r="E3112" s="176"/>
      <c r="F3112" s="176"/>
      <c r="G3112" s="176"/>
      <c r="H3112" s="176"/>
      <c r="I3112" s="176"/>
    </row>
    <row r="3113" spans="1:9" x14ac:dyDescent="0.3">
      <c r="A3113" s="242" t="str">
        <f t="shared" si="49"/>
        <v>Programas Institucional</v>
      </c>
      <c r="B3113" s="92" t="s">
        <v>5520</v>
      </c>
      <c r="C3113" s="176"/>
      <c r="D3113" s="176"/>
      <c r="E3113" s="176"/>
      <c r="F3113" s="176"/>
      <c r="G3113" s="176"/>
      <c r="H3113" s="176"/>
      <c r="I3113" s="176"/>
    </row>
    <row r="3114" spans="1:9" x14ac:dyDescent="0.3">
      <c r="A3114" s="242" t="str">
        <f t="shared" si="49"/>
        <v>Programas Institucional</v>
      </c>
      <c r="B3114" s="92" t="s">
        <v>675</v>
      </c>
      <c r="C3114" s="176"/>
      <c r="D3114" s="176"/>
      <c r="E3114" s="176"/>
      <c r="F3114" s="176"/>
      <c r="G3114" s="176"/>
      <c r="H3114" s="176"/>
      <c r="I3114" s="176"/>
    </row>
    <row r="3115" spans="1:9" x14ac:dyDescent="0.3">
      <c r="A3115" s="242" t="str">
        <f t="shared" si="49"/>
        <v>Programas Institucional</v>
      </c>
      <c r="B3115" s="92" t="s">
        <v>5521</v>
      </c>
      <c r="C3115" s="176"/>
      <c r="D3115" s="176"/>
      <c r="E3115" s="176"/>
      <c r="F3115" s="176"/>
      <c r="G3115" s="176"/>
      <c r="H3115" s="176"/>
      <c r="I3115" s="176"/>
    </row>
    <row r="3116" spans="1:9" x14ac:dyDescent="0.3">
      <c r="A3116" s="242" t="str">
        <f t="shared" si="49"/>
        <v>Programas Institucional</v>
      </c>
      <c r="B3116" s="92" t="s">
        <v>677</v>
      </c>
      <c r="C3116" s="176"/>
      <c r="D3116" s="176"/>
      <c r="E3116" s="176"/>
      <c r="F3116" s="176"/>
      <c r="G3116" s="176"/>
      <c r="H3116" s="176"/>
      <c r="I3116" s="176"/>
    </row>
    <row r="3117" spans="1:9" ht="24" x14ac:dyDescent="0.3">
      <c r="A3117" s="242" t="str">
        <f t="shared" si="49"/>
        <v>Programas Institucional</v>
      </c>
      <c r="B3117" s="92" t="s">
        <v>5522</v>
      </c>
      <c r="C3117" s="176"/>
      <c r="D3117" s="176"/>
      <c r="E3117" s="176"/>
      <c r="F3117" s="176"/>
      <c r="G3117" s="176"/>
      <c r="H3117" s="176"/>
      <c r="I3117" s="176"/>
    </row>
    <row r="3118" spans="1:9" x14ac:dyDescent="0.3">
      <c r="A3118" s="242" t="str">
        <f t="shared" si="49"/>
        <v>Programas Institucional</v>
      </c>
      <c r="B3118" s="92" t="s">
        <v>5523</v>
      </c>
      <c r="C3118" s="176"/>
      <c r="D3118" s="176"/>
      <c r="E3118" s="176"/>
      <c r="F3118" s="176"/>
      <c r="G3118" s="176"/>
      <c r="H3118" s="176"/>
      <c r="I3118" s="176"/>
    </row>
    <row r="3119" spans="1:9" x14ac:dyDescent="0.3">
      <c r="A3119" s="242" t="str">
        <f t="shared" ref="A3119:A3134" si="50">$A$72</f>
        <v>Programas Institucional</v>
      </c>
      <c r="B3119" s="92" t="s">
        <v>5524</v>
      </c>
      <c r="C3119" s="176"/>
      <c r="D3119" s="176"/>
      <c r="E3119" s="176"/>
      <c r="F3119" s="176"/>
      <c r="G3119" s="176"/>
      <c r="H3119" s="176"/>
      <c r="I3119" s="176"/>
    </row>
    <row r="3120" spans="1:9" x14ac:dyDescent="0.3">
      <c r="A3120" s="242" t="str">
        <f t="shared" si="50"/>
        <v>Programas Institucional</v>
      </c>
      <c r="B3120" s="92" t="s">
        <v>5525</v>
      </c>
      <c r="C3120" s="176"/>
      <c r="D3120" s="176"/>
      <c r="E3120" s="176"/>
      <c r="F3120" s="176"/>
      <c r="G3120" s="176"/>
      <c r="H3120" s="176"/>
      <c r="I3120" s="176"/>
    </row>
    <row r="3121" spans="1:9" x14ac:dyDescent="0.3">
      <c r="A3121" s="242" t="str">
        <f t="shared" si="50"/>
        <v>Programas Institucional</v>
      </c>
      <c r="B3121" s="92" t="s">
        <v>5526</v>
      </c>
      <c r="C3121" s="176"/>
      <c r="D3121" s="176"/>
      <c r="E3121" s="176"/>
      <c r="F3121" s="176"/>
      <c r="G3121" s="176"/>
      <c r="H3121" s="176"/>
      <c r="I3121" s="176"/>
    </row>
    <row r="3122" spans="1:9" x14ac:dyDescent="0.3">
      <c r="A3122" s="242" t="str">
        <f t="shared" si="50"/>
        <v>Programas Institucional</v>
      </c>
      <c r="B3122" s="92" t="s">
        <v>5527</v>
      </c>
      <c r="C3122" s="176"/>
      <c r="D3122" s="176"/>
      <c r="E3122" s="176"/>
      <c r="F3122" s="176"/>
      <c r="G3122" s="176"/>
      <c r="H3122" s="176"/>
      <c r="I3122" s="176"/>
    </row>
    <row r="3123" spans="1:9" x14ac:dyDescent="0.3">
      <c r="A3123" s="242" t="str">
        <f t="shared" si="50"/>
        <v>Programas Institucional</v>
      </c>
      <c r="B3123" s="92" t="s">
        <v>5528</v>
      </c>
      <c r="C3123" s="176"/>
      <c r="D3123" s="176"/>
      <c r="E3123" s="176"/>
      <c r="F3123" s="176"/>
      <c r="G3123" s="176"/>
      <c r="H3123" s="176"/>
      <c r="I3123" s="176"/>
    </row>
    <row r="3124" spans="1:9" x14ac:dyDescent="0.3">
      <c r="A3124" s="242" t="str">
        <f t="shared" si="50"/>
        <v>Programas Institucional</v>
      </c>
      <c r="B3124" s="92" t="s">
        <v>5529</v>
      </c>
      <c r="C3124" s="176"/>
      <c r="D3124" s="176"/>
      <c r="E3124" s="176"/>
      <c r="F3124" s="176"/>
      <c r="G3124" s="176"/>
      <c r="H3124" s="176"/>
      <c r="I3124" s="176"/>
    </row>
    <row r="3125" spans="1:9" x14ac:dyDescent="0.3">
      <c r="A3125" s="242" t="str">
        <f t="shared" si="50"/>
        <v>Programas Institucional</v>
      </c>
      <c r="B3125" s="92" t="s">
        <v>5530</v>
      </c>
      <c r="C3125" s="176"/>
      <c r="D3125" s="176"/>
      <c r="E3125" s="176"/>
      <c r="F3125" s="176"/>
      <c r="G3125" s="176"/>
      <c r="H3125" s="176"/>
      <c r="I3125" s="176"/>
    </row>
    <row r="3126" spans="1:9" x14ac:dyDescent="0.3">
      <c r="A3126" s="242" t="str">
        <f t="shared" si="50"/>
        <v>Programas Institucional</v>
      </c>
      <c r="B3126" s="92" t="s">
        <v>5531</v>
      </c>
      <c r="C3126" s="176"/>
      <c r="D3126" s="176"/>
      <c r="E3126" s="176"/>
      <c r="F3126" s="176"/>
      <c r="G3126" s="176"/>
      <c r="H3126" s="176"/>
      <c r="I3126" s="176"/>
    </row>
    <row r="3127" spans="1:9" x14ac:dyDescent="0.3">
      <c r="A3127" s="242" t="str">
        <f t="shared" si="50"/>
        <v>Programas Institucional</v>
      </c>
      <c r="B3127" s="92" t="s">
        <v>5532</v>
      </c>
      <c r="C3127" s="176"/>
      <c r="D3127" s="176"/>
      <c r="E3127" s="176"/>
      <c r="F3127" s="176"/>
      <c r="G3127" s="176"/>
      <c r="H3127" s="176"/>
      <c r="I3127" s="176"/>
    </row>
    <row r="3128" spans="1:9" x14ac:dyDescent="0.3">
      <c r="A3128" s="242" t="str">
        <f t="shared" si="50"/>
        <v>Programas Institucional</v>
      </c>
      <c r="B3128" s="92" t="s">
        <v>5533</v>
      </c>
      <c r="C3128" s="176"/>
      <c r="D3128" s="176"/>
      <c r="E3128" s="176"/>
      <c r="F3128" s="176"/>
      <c r="G3128" s="176"/>
      <c r="H3128" s="176"/>
      <c r="I3128" s="176"/>
    </row>
    <row r="3129" spans="1:9" x14ac:dyDescent="0.3">
      <c r="A3129" s="242" t="str">
        <f t="shared" si="50"/>
        <v>Programas Institucional</v>
      </c>
      <c r="B3129" s="92" t="s">
        <v>5534</v>
      </c>
      <c r="C3129" s="176"/>
      <c r="D3129" s="176"/>
      <c r="E3129" s="176"/>
      <c r="F3129" s="176"/>
      <c r="G3129" s="176"/>
      <c r="H3129" s="176"/>
      <c r="I3129" s="176"/>
    </row>
    <row r="3130" spans="1:9" x14ac:dyDescent="0.3">
      <c r="A3130" s="242" t="str">
        <f t="shared" si="50"/>
        <v>Programas Institucional</v>
      </c>
      <c r="B3130" s="92" t="s">
        <v>5535</v>
      </c>
      <c r="C3130" s="176"/>
      <c r="D3130" s="176"/>
      <c r="E3130" s="176"/>
      <c r="F3130" s="176"/>
      <c r="G3130" s="176"/>
      <c r="H3130" s="176"/>
      <c r="I3130" s="176"/>
    </row>
    <row r="3131" spans="1:9" x14ac:dyDescent="0.3">
      <c r="A3131" s="242" t="str">
        <f t="shared" si="50"/>
        <v>Programas Institucional</v>
      </c>
      <c r="B3131" s="92" t="s">
        <v>5536</v>
      </c>
      <c r="C3131" s="176"/>
      <c r="D3131" s="176"/>
      <c r="E3131" s="176"/>
      <c r="F3131" s="176"/>
      <c r="G3131" s="176"/>
      <c r="H3131" s="176"/>
      <c r="I3131" s="176"/>
    </row>
    <row r="3132" spans="1:9" x14ac:dyDescent="0.3">
      <c r="A3132" s="242" t="str">
        <f t="shared" si="50"/>
        <v>Programas Institucional</v>
      </c>
      <c r="B3132" s="92" t="s">
        <v>5537</v>
      </c>
      <c r="C3132" s="176"/>
      <c r="D3132" s="176"/>
      <c r="E3132" s="176"/>
      <c r="F3132" s="176"/>
      <c r="G3132" s="176"/>
      <c r="H3132" s="176"/>
      <c r="I3132" s="176"/>
    </row>
    <row r="3133" spans="1:9" x14ac:dyDescent="0.3">
      <c r="A3133" s="242" t="str">
        <f t="shared" si="50"/>
        <v>Programas Institucional</v>
      </c>
      <c r="B3133" s="92" t="s">
        <v>5538</v>
      </c>
      <c r="C3133" s="176"/>
      <c r="D3133" s="176"/>
      <c r="E3133" s="176"/>
      <c r="F3133" s="176"/>
      <c r="G3133" s="176"/>
      <c r="H3133" s="176"/>
      <c r="I3133" s="176"/>
    </row>
    <row r="3134" spans="1:9" x14ac:dyDescent="0.3">
      <c r="A3134" s="243" t="str">
        <f t="shared" si="50"/>
        <v>Programas Institucional</v>
      </c>
      <c r="B3134" s="110" t="s">
        <v>5539</v>
      </c>
      <c r="C3134" s="176"/>
      <c r="D3134" s="176"/>
      <c r="E3134" s="176"/>
      <c r="F3134" s="176"/>
      <c r="G3134" s="176"/>
      <c r="H3134" s="176"/>
      <c r="I3134" s="176"/>
    </row>
    <row r="3135" spans="1:9" x14ac:dyDescent="0.3">
      <c r="A3135" s="176"/>
      <c r="B3135" s="176"/>
      <c r="C3135" s="176"/>
      <c r="D3135" s="176"/>
      <c r="E3135" s="176"/>
      <c r="F3135" s="176"/>
      <c r="G3135" s="176"/>
      <c r="H3135" s="176"/>
      <c r="I3135" s="176"/>
    </row>
    <row r="3136" spans="1:9" x14ac:dyDescent="0.3">
      <c r="A3136" s="176"/>
      <c r="B3136" s="176"/>
      <c r="C3136" s="176"/>
      <c r="D3136" s="176"/>
      <c r="E3136" s="176"/>
      <c r="F3136" s="176"/>
      <c r="G3136" s="176"/>
      <c r="H3136" s="176"/>
      <c r="I3136" s="176"/>
    </row>
    <row r="3137" spans="1:9" x14ac:dyDescent="0.3">
      <c r="A3137" s="176"/>
      <c r="B3137" s="176"/>
      <c r="C3137" s="176"/>
      <c r="D3137" s="176"/>
      <c r="E3137" s="176"/>
      <c r="F3137" s="176"/>
      <c r="G3137" s="176"/>
      <c r="H3137" s="176"/>
      <c r="I3137" s="176"/>
    </row>
    <row r="3138" spans="1:9" x14ac:dyDescent="0.3">
      <c r="A3138" s="176"/>
      <c r="B3138" s="176"/>
      <c r="C3138" s="176"/>
      <c r="D3138" s="176"/>
      <c r="E3138" s="176"/>
      <c r="F3138" s="176"/>
      <c r="G3138" s="176"/>
      <c r="H3138" s="176"/>
      <c r="I3138" s="176"/>
    </row>
    <row r="3139" spans="1:9" x14ac:dyDescent="0.3">
      <c r="A3139" s="176"/>
      <c r="B3139" s="176"/>
      <c r="C3139" s="176"/>
      <c r="D3139" s="176"/>
      <c r="E3139" s="176"/>
      <c r="F3139" s="176"/>
      <c r="G3139" s="176"/>
      <c r="H3139" s="176"/>
      <c r="I3139" s="176"/>
    </row>
    <row r="3140" spans="1:9" x14ac:dyDescent="0.3">
      <c r="A3140" s="176"/>
      <c r="B3140" s="176"/>
      <c r="C3140" s="176"/>
      <c r="D3140" s="176"/>
      <c r="E3140" s="176"/>
      <c r="F3140" s="176"/>
      <c r="G3140" s="176"/>
      <c r="H3140" s="176"/>
      <c r="I3140" s="176"/>
    </row>
    <row r="3141" spans="1:9" x14ac:dyDescent="0.3">
      <c r="A3141" s="176"/>
      <c r="B3141" s="176"/>
      <c r="C3141" s="176"/>
      <c r="D3141" s="176"/>
      <c r="E3141" s="176"/>
      <c r="F3141" s="176"/>
      <c r="G3141" s="176"/>
      <c r="H3141" s="176"/>
      <c r="I3141" s="176"/>
    </row>
    <row r="3142" spans="1:9" x14ac:dyDescent="0.3">
      <c r="A3142" s="176"/>
      <c r="B3142" s="176"/>
      <c r="C3142" s="176"/>
      <c r="D3142" s="176"/>
      <c r="E3142" s="176"/>
      <c r="F3142" s="176"/>
      <c r="G3142" s="176"/>
      <c r="H3142" s="176"/>
      <c r="I3142" s="176"/>
    </row>
    <row r="3143" spans="1:9" x14ac:dyDescent="0.3">
      <c r="A3143" s="176"/>
      <c r="B3143" s="176"/>
      <c r="C3143" s="176"/>
      <c r="D3143" s="176"/>
      <c r="E3143" s="176"/>
      <c r="F3143" s="176"/>
      <c r="G3143" s="176"/>
      <c r="H3143" s="176"/>
      <c r="I3143" s="176"/>
    </row>
    <row r="3144" spans="1:9" x14ac:dyDescent="0.3">
      <c r="A3144" s="176"/>
      <c r="B3144" s="176"/>
      <c r="C3144" s="176"/>
      <c r="D3144" s="176"/>
      <c r="E3144" s="176"/>
      <c r="F3144" s="176"/>
      <c r="G3144" s="176"/>
      <c r="H3144" s="176"/>
      <c r="I3144" s="176"/>
    </row>
    <row r="3145" spans="1:9" x14ac:dyDescent="0.3">
      <c r="A3145" s="176"/>
      <c r="B3145" s="176"/>
      <c r="C3145" s="176"/>
      <c r="D3145" s="176"/>
      <c r="E3145" s="176"/>
      <c r="F3145" s="176"/>
      <c r="G3145" s="176"/>
      <c r="H3145" s="176"/>
      <c r="I3145" s="176"/>
    </row>
    <row r="3146" spans="1:9" x14ac:dyDescent="0.3">
      <c r="A3146" s="176"/>
      <c r="B3146" s="176"/>
      <c r="C3146" s="176"/>
      <c r="D3146" s="176"/>
      <c r="E3146" s="176"/>
      <c r="F3146" s="176"/>
      <c r="G3146" s="176"/>
      <c r="H3146" s="176"/>
      <c r="I3146" s="176"/>
    </row>
    <row r="3147" spans="1:9" x14ac:dyDescent="0.3">
      <c r="A3147" s="176"/>
      <c r="B3147" s="176"/>
      <c r="C3147" s="176"/>
      <c r="D3147" s="176"/>
      <c r="E3147" s="176"/>
      <c r="F3147" s="176"/>
      <c r="G3147" s="176"/>
      <c r="H3147" s="176"/>
      <c r="I3147" s="176"/>
    </row>
    <row r="3148" spans="1:9" x14ac:dyDescent="0.3">
      <c r="A3148" s="176"/>
      <c r="B3148" s="176"/>
      <c r="C3148" s="176"/>
      <c r="D3148" s="176"/>
      <c r="E3148" s="176"/>
      <c r="F3148" s="176"/>
      <c r="G3148" s="176"/>
      <c r="H3148" s="176"/>
      <c r="I3148" s="176"/>
    </row>
    <row r="3149" spans="1:9" x14ac:dyDescent="0.3">
      <c r="A3149" s="176"/>
      <c r="B3149" s="176"/>
      <c r="C3149" s="176"/>
      <c r="D3149" s="176"/>
      <c r="E3149" s="176"/>
      <c r="F3149" s="176"/>
      <c r="G3149" s="176"/>
      <c r="H3149" s="176"/>
      <c r="I3149" s="176"/>
    </row>
    <row r="3150" spans="1:9" x14ac:dyDescent="0.3">
      <c r="A3150" s="176"/>
      <c r="B3150" s="176"/>
      <c r="C3150" s="176"/>
      <c r="D3150" s="176"/>
      <c r="E3150" s="176"/>
      <c r="F3150" s="176"/>
      <c r="G3150" s="176"/>
      <c r="H3150" s="176"/>
      <c r="I3150" s="176"/>
    </row>
    <row r="3151" spans="1:9" x14ac:dyDescent="0.3">
      <c r="A3151" s="176"/>
      <c r="B3151" s="176"/>
      <c r="C3151" s="176"/>
      <c r="D3151" s="176"/>
      <c r="E3151" s="176"/>
      <c r="F3151" s="176"/>
      <c r="G3151" s="176"/>
      <c r="H3151" s="176"/>
      <c r="I3151" s="176"/>
    </row>
    <row r="3152" spans="1:9" x14ac:dyDescent="0.3">
      <c r="A3152" s="176"/>
      <c r="B3152" s="176"/>
      <c r="C3152" s="176"/>
      <c r="D3152" s="176"/>
      <c r="E3152" s="176"/>
      <c r="F3152" s="176"/>
      <c r="G3152" s="176"/>
      <c r="H3152" s="176"/>
      <c r="I3152" s="176"/>
    </row>
    <row r="3153" spans="1:9" x14ac:dyDescent="0.3">
      <c r="A3153" s="176"/>
      <c r="B3153" s="176"/>
      <c r="C3153" s="176"/>
      <c r="D3153" s="176"/>
      <c r="E3153" s="176"/>
      <c r="F3153" s="176"/>
      <c r="G3153" s="176"/>
      <c r="H3153" s="176"/>
      <c r="I3153" s="176"/>
    </row>
    <row r="3154" spans="1:9" x14ac:dyDescent="0.3">
      <c r="A3154" s="176"/>
      <c r="B3154" s="176"/>
      <c r="C3154" s="176"/>
      <c r="D3154" s="176"/>
      <c r="E3154" s="176"/>
      <c r="F3154" s="176"/>
      <c r="G3154" s="176"/>
      <c r="H3154" s="176"/>
      <c r="I3154" s="176"/>
    </row>
    <row r="3155" spans="1:9" x14ac:dyDescent="0.3">
      <c r="A3155" s="176"/>
      <c r="B3155" s="176"/>
      <c r="C3155" s="176"/>
      <c r="D3155" s="176"/>
      <c r="E3155" s="176"/>
      <c r="F3155" s="176"/>
      <c r="G3155" s="176"/>
      <c r="H3155" s="176"/>
      <c r="I3155" s="176"/>
    </row>
    <row r="3156" spans="1:9" x14ac:dyDescent="0.3">
      <c r="A3156" s="176"/>
      <c r="B3156" s="176"/>
      <c r="C3156" s="176"/>
      <c r="D3156" s="176"/>
      <c r="E3156" s="176"/>
      <c r="F3156" s="176"/>
      <c r="G3156" s="176"/>
      <c r="H3156" s="176"/>
      <c r="I3156" s="176"/>
    </row>
    <row r="3157" spans="1:9" x14ac:dyDescent="0.3">
      <c r="A3157" s="176"/>
      <c r="B3157" s="176"/>
      <c r="C3157" s="176"/>
      <c r="D3157" s="176"/>
      <c r="E3157" s="176"/>
      <c r="F3157" s="176"/>
      <c r="G3157" s="176"/>
      <c r="H3157" s="176"/>
      <c r="I3157" s="176"/>
    </row>
    <row r="3158" spans="1:9" x14ac:dyDescent="0.3">
      <c r="A3158" s="176"/>
      <c r="B3158" s="176"/>
      <c r="C3158" s="176"/>
      <c r="D3158" s="176"/>
      <c r="E3158" s="176"/>
      <c r="F3158" s="176"/>
      <c r="G3158" s="176"/>
      <c r="H3158" s="176"/>
      <c r="I3158" s="176"/>
    </row>
    <row r="3159" spans="1:9" x14ac:dyDescent="0.3">
      <c r="A3159" s="176"/>
      <c r="B3159" s="176"/>
      <c r="C3159" s="176"/>
      <c r="D3159" s="176"/>
      <c r="E3159" s="176"/>
      <c r="F3159" s="176"/>
      <c r="G3159" s="176"/>
      <c r="H3159" s="176"/>
      <c r="I3159" s="176"/>
    </row>
    <row r="3160" spans="1:9" x14ac:dyDescent="0.3">
      <c r="A3160" s="176"/>
      <c r="B3160" s="176"/>
      <c r="C3160" s="176"/>
      <c r="D3160" s="176"/>
      <c r="E3160" s="176"/>
      <c r="F3160" s="176"/>
      <c r="G3160" s="176"/>
      <c r="H3160" s="176"/>
      <c r="I3160" s="176"/>
    </row>
    <row r="3161" spans="1:9" x14ac:dyDescent="0.3">
      <c r="A3161" s="176"/>
      <c r="B3161" s="176"/>
      <c r="C3161" s="176"/>
      <c r="D3161" s="176"/>
      <c r="E3161" s="176"/>
      <c r="F3161" s="176"/>
      <c r="G3161" s="176"/>
      <c r="H3161" s="176"/>
      <c r="I3161" s="176"/>
    </row>
    <row r="3162" spans="1:9" x14ac:dyDescent="0.3">
      <c r="A3162" s="176"/>
      <c r="B3162" s="176"/>
      <c r="C3162" s="176"/>
      <c r="D3162" s="176"/>
      <c r="E3162" s="176"/>
      <c r="F3162" s="176"/>
      <c r="G3162" s="176"/>
      <c r="H3162" s="176"/>
      <c r="I3162" s="176"/>
    </row>
    <row r="3163" spans="1:9" x14ac:dyDescent="0.3">
      <c r="A3163" s="176"/>
      <c r="B3163" s="176"/>
      <c r="C3163" s="176"/>
      <c r="D3163" s="176"/>
      <c r="E3163" s="176"/>
      <c r="F3163" s="176"/>
      <c r="G3163" s="176"/>
      <c r="H3163" s="176"/>
      <c r="I3163" s="176"/>
    </row>
    <row r="3164" spans="1:9" x14ac:dyDescent="0.3">
      <c r="A3164" s="176"/>
      <c r="B3164" s="176"/>
      <c r="C3164" s="176"/>
      <c r="D3164" s="176"/>
      <c r="E3164" s="176"/>
      <c r="F3164" s="176"/>
      <c r="G3164" s="176"/>
      <c r="H3164" s="176"/>
      <c r="I3164" s="176"/>
    </row>
    <row r="3165" spans="1:9" x14ac:dyDescent="0.3">
      <c r="A3165" s="176"/>
      <c r="B3165" s="176"/>
      <c r="C3165" s="176"/>
      <c r="D3165" s="176"/>
      <c r="E3165" s="176"/>
      <c r="F3165" s="176"/>
      <c r="G3165" s="176"/>
      <c r="H3165" s="176"/>
      <c r="I3165" s="176"/>
    </row>
    <row r="3166" spans="1:9" x14ac:dyDescent="0.3">
      <c r="A3166" s="176"/>
      <c r="B3166" s="176"/>
      <c r="C3166" s="176"/>
      <c r="D3166" s="176"/>
      <c r="E3166" s="176"/>
      <c r="F3166" s="176"/>
      <c r="G3166" s="176"/>
      <c r="H3166" s="176"/>
      <c r="I3166" s="176"/>
    </row>
    <row r="3167" spans="1:9" x14ac:dyDescent="0.3">
      <c r="A3167" s="176"/>
      <c r="B3167" s="176"/>
      <c r="C3167" s="176"/>
      <c r="D3167" s="176"/>
      <c r="E3167" s="176"/>
      <c r="F3167" s="176"/>
      <c r="G3167" s="176"/>
      <c r="H3167" s="176"/>
      <c r="I3167" s="176"/>
    </row>
    <row r="3168" spans="1:9" x14ac:dyDescent="0.3">
      <c r="A3168" s="176"/>
      <c r="B3168" s="176"/>
      <c r="C3168" s="176"/>
      <c r="D3168" s="176"/>
      <c r="E3168" s="176"/>
      <c r="F3168" s="176"/>
      <c r="G3168" s="176"/>
      <c r="H3168" s="176"/>
      <c r="I3168" s="176"/>
    </row>
    <row r="3169" spans="1:9" x14ac:dyDescent="0.3">
      <c r="A3169" s="176"/>
      <c r="B3169" s="176"/>
      <c r="C3169" s="176"/>
      <c r="D3169" s="176"/>
      <c r="E3169" s="176"/>
      <c r="F3169" s="176"/>
      <c r="G3169" s="176"/>
      <c r="H3169" s="176"/>
      <c r="I3169" s="176"/>
    </row>
    <row r="3170" spans="1:9" x14ac:dyDescent="0.3">
      <c r="A3170" s="176"/>
      <c r="B3170" s="176"/>
      <c r="C3170" s="176"/>
      <c r="D3170" s="176"/>
      <c r="E3170" s="176"/>
      <c r="F3170" s="176"/>
      <c r="G3170" s="176"/>
      <c r="H3170" s="176"/>
      <c r="I3170" s="176"/>
    </row>
    <row r="3171" spans="1:9" x14ac:dyDescent="0.3">
      <c r="A3171" s="176"/>
      <c r="B3171" s="176"/>
      <c r="C3171" s="176"/>
      <c r="D3171" s="176"/>
      <c r="E3171" s="176"/>
      <c r="F3171" s="176"/>
      <c r="G3171" s="176"/>
      <c r="H3171" s="176"/>
      <c r="I3171" s="176"/>
    </row>
    <row r="3172" spans="1:9" x14ac:dyDescent="0.3">
      <c r="A3172" s="176"/>
      <c r="B3172" s="176"/>
      <c r="C3172" s="176"/>
      <c r="D3172" s="176"/>
      <c r="E3172" s="176"/>
      <c r="F3172" s="176"/>
      <c r="G3172" s="176"/>
      <c r="H3172" s="176"/>
      <c r="I3172" s="176"/>
    </row>
    <row r="3173" spans="1:9" x14ac:dyDescent="0.3">
      <c r="A3173" s="176"/>
      <c r="B3173" s="176"/>
      <c r="C3173" s="176"/>
      <c r="D3173" s="176"/>
      <c r="E3173" s="176"/>
      <c r="F3173" s="176"/>
      <c r="G3173" s="176"/>
      <c r="H3173" s="176"/>
      <c r="I3173" s="176"/>
    </row>
    <row r="3174" spans="1:9" x14ac:dyDescent="0.3">
      <c r="A3174" s="176"/>
      <c r="B3174" s="176"/>
      <c r="C3174" s="176"/>
      <c r="D3174" s="176"/>
      <c r="E3174" s="176"/>
      <c r="F3174" s="176"/>
      <c r="G3174" s="176"/>
      <c r="H3174" s="176"/>
      <c r="I3174" s="176"/>
    </row>
    <row r="3175" spans="1:9" x14ac:dyDescent="0.3">
      <c r="A3175" s="176"/>
      <c r="B3175" s="176"/>
      <c r="C3175" s="176"/>
      <c r="D3175" s="176"/>
      <c r="E3175" s="176"/>
      <c r="F3175" s="176"/>
      <c r="G3175" s="176"/>
      <c r="H3175" s="176"/>
      <c r="I3175" s="176"/>
    </row>
    <row r="3176" spans="1:9" x14ac:dyDescent="0.3">
      <c r="A3176" s="176"/>
      <c r="B3176" s="176"/>
      <c r="C3176" s="176"/>
      <c r="D3176" s="176"/>
      <c r="E3176" s="176"/>
      <c r="F3176" s="176"/>
      <c r="G3176" s="176"/>
      <c r="H3176" s="176"/>
      <c r="I3176" s="176"/>
    </row>
    <row r="3177" spans="1:9" x14ac:dyDescent="0.3">
      <c r="A3177" s="176"/>
      <c r="B3177" s="176"/>
      <c r="C3177" s="176"/>
      <c r="D3177" s="176"/>
      <c r="E3177" s="176"/>
      <c r="F3177" s="176"/>
      <c r="G3177" s="176"/>
      <c r="H3177" s="176"/>
      <c r="I3177" s="176"/>
    </row>
    <row r="3178" spans="1:9" x14ac:dyDescent="0.3">
      <c r="A3178" s="176"/>
      <c r="B3178" s="176"/>
      <c r="C3178" s="176"/>
      <c r="D3178" s="176"/>
      <c r="E3178" s="176"/>
      <c r="F3178" s="176"/>
      <c r="G3178" s="176"/>
      <c r="H3178" s="176"/>
      <c r="I3178" s="176"/>
    </row>
    <row r="3179" spans="1:9" x14ac:dyDescent="0.3">
      <c r="A3179" s="176"/>
      <c r="B3179" s="176"/>
      <c r="C3179" s="176"/>
      <c r="D3179" s="176"/>
      <c r="E3179" s="176"/>
      <c r="F3179" s="176"/>
      <c r="G3179" s="176"/>
      <c r="H3179" s="176"/>
      <c r="I3179" s="176"/>
    </row>
    <row r="3180" spans="1:9" x14ac:dyDescent="0.3">
      <c r="A3180" s="176"/>
      <c r="B3180" s="176"/>
      <c r="C3180" s="176"/>
      <c r="D3180" s="176"/>
      <c r="E3180" s="176"/>
      <c r="F3180" s="176"/>
      <c r="G3180" s="176"/>
      <c r="H3180" s="176"/>
      <c r="I3180" s="176"/>
    </row>
    <row r="3181" spans="1:9" x14ac:dyDescent="0.3">
      <c r="A3181" s="176"/>
      <c r="B3181" s="176"/>
      <c r="C3181" s="176"/>
      <c r="D3181" s="176"/>
      <c r="E3181" s="176"/>
      <c r="F3181" s="176"/>
      <c r="G3181" s="176"/>
      <c r="H3181" s="176"/>
      <c r="I3181" s="176"/>
    </row>
    <row r="3182" spans="1:9" x14ac:dyDescent="0.3">
      <c r="A3182" s="176"/>
      <c r="B3182" s="176"/>
      <c r="C3182" s="176"/>
      <c r="D3182" s="176"/>
      <c r="E3182" s="176"/>
      <c r="F3182" s="176"/>
      <c r="G3182" s="176"/>
      <c r="H3182" s="176"/>
      <c r="I3182" s="176"/>
    </row>
    <row r="3183" spans="1:9" x14ac:dyDescent="0.3">
      <c r="A3183" s="176"/>
      <c r="B3183" s="176"/>
      <c r="C3183" s="176"/>
      <c r="D3183" s="176"/>
      <c r="E3183" s="176"/>
      <c r="F3183" s="176"/>
      <c r="G3183" s="176"/>
      <c r="H3183" s="176"/>
      <c r="I3183" s="176"/>
    </row>
    <row r="3184" spans="1:9" x14ac:dyDescent="0.3">
      <c r="A3184" s="176"/>
      <c r="B3184" s="176"/>
      <c r="C3184" s="176"/>
      <c r="D3184" s="176"/>
      <c r="E3184" s="176"/>
      <c r="F3184" s="176"/>
      <c r="G3184" s="176"/>
      <c r="H3184" s="176"/>
      <c r="I3184" s="176"/>
    </row>
    <row r="3185" spans="1:9" x14ac:dyDescent="0.3">
      <c r="A3185" s="176"/>
      <c r="B3185" s="176"/>
      <c r="C3185" s="176"/>
      <c r="D3185" s="176"/>
      <c r="E3185" s="176"/>
      <c r="F3185" s="176"/>
      <c r="G3185" s="176"/>
      <c r="H3185" s="176"/>
      <c r="I3185" s="176"/>
    </row>
    <row r="3186" spans="1:9" x14ac:dyDescent="0.3">
      <c r="A3186" s="176"/>
      <c r="B3186" s="176"/>
      <c r="C3186" s="176"/>
      <c r="D3186" s="176"/>
      <c r="E3186" s="176"/>
      <c r="F3186" s="176"/>
      <c r="G3186" s="176"/>
      <c r="H3186" s="176"/>
      <c r="I3186" s="176"/>
    </row>
    <row r="3187" spans="1:9" x14ac:dyDescent="0.3">
      <c r="A3187" s="176"/>
      <c r="B3187" s="176"/>
      <c r="C3187" s="176"/>
      <c r="D3187" s="176"/>
      <c r="E3187" s="176"/>
      <c r="F3187" s="176"/>
      <c r="G3187" s="176"/>
      <c r="H3187" s="176"/>
      <c r="I3187" s="176"/>
    </row>
    <row r="3188" spans="1:9" x14ac:dyDescent="0.3">
      <c r="A3188" s="176"/>
      <c r="B3188" s="176"/>
      <c r="C3188" s="176"/>
      <c r="D3188" s="176"/>
      <c r="E3188" s="176"/>
      <c r="F3188" s="176"/>
      <c r="G3188" s="176"/>
      <c r="H3188" s="176"/>
      <c r="I3188" s="176"/>
    </row>
    <row r="3189" spans="1:9" x14ac:dyDescent="0.3">
      <c r="A3189" s="176"/>
      <c r="B3189" s="176"/>
      <c r="C3189" s="176"/>
      <c r="D3189" s="176"/>
      <c r="E3189" s="176"/>
      <c r="F3189" s="176"/>
      <c r="G3189" s="176"/>
      <c r="H3189" s="176"/>
      <c r="I3189" s="176"/>
    </row>
    <row r="3190" spans="1:9" x14ac:dyDescent="0.3">
      <c r="A3190" s="176"/>
      <c r="B3190" s="176"/>
      <c r="C3190" s="176"/>
      <c r="D3190" s="176"/>
      <c r="E3190" s="176"/>
      <c r="F3190" s="176"/>
      <c r="G3190" s="176"/>
      <c r="H3190" s="176"/>
      <c r="I3190" s="176"/>
    </row>
    <row r="3191" spans="1:9" x14ac:dyDescent="0.3">
      <c r="A3191" s="176"/>
      <c r="B3191" s="176"/>
      <c r="C3191" s="176"/>
      <c r="D3191" s="176"/>
      <c r="E3191" s="176"/>
      <c r="F3191" s="176"/>
      <c r="G3191" s="176"/>
      <c r="H3191" s="176"/>
      <c r="I3191" s="176"/>
    </row>
    <row r="3192" spans="1:9" x14ac:dyDescent="0.3">
      <c r="A3192" s="176"/>
      <c r="B3192" s="176"/>
      <c r="C3192" s="176"/>
      <c r="D3192" s="176"/>
      <c r="E3192" s="176"/>
      <c r="F3192" s="176"/>
      <c r="G3192" s="176"/>
      <c r="H3192" s="176"/>
      <c r="I3192" s="176"/>
    </row>
    <row r="3193" spans="1:9" x14ac:dyDescent="0.3">
      <c r="A3193" s="176"/>
      <c r="B3193" s="176"/>
      <c r="C3193" s="176"/>
      <c r="D3193" s="176"/>
      <c r="E3193" s="176"/>
      <c r="F3193" s="176"/>
      <c r="G3193" s="176"/>
      <c r="H3193" s="176"/>
      <c r="I3193" s="176"/>
    </row>
    <row r="3194" spans="1:9" x14ac:dyDescent="0.3">
      <c r="A3194" s="176"/>
      <c r="B3194" s="176"/>
      <c r="C3194" s="176"/>
      <c r="D3194" s="176"/>
      <c r="E3194" s="176"/>
      <c r="F3194" s="176"/>
      <c r="G3194" s="176"/>
      <c r="H3194" s="176"/>
      <c r="I3194" s="176"/>
    </row>
    <row r="3195" spans="1:9" x14ac:dyDescent="0.3">
      <c r="A3195" s="176"/>
      <c r="B3195" s="176"/>
      <c r="C3195" s="176"/>
      <c r="D3195" s="176"/>
      <c r="E3195" s="176"/>
      <c r="F3195" s="176"/>
      <c r="G3195" s="176"/>
      <c r="H3195" s="176"/>
      <c r="I3195" s="176"/>
    </row>
    <row r="3196" spans="1:9" x14ac:dyDescent="0.3">
      <c r="A3196" s="176"/>
      <c r="B3196" s="176"/>
      <c r="C3196" s="176"/>
      <c r="D3196" s="176"/>
      <c r="E3196" s="176"/>
      <c r="F3196" s="176"/>
      <c r="G3196" s="176"/>
      <c r="H3196" s="176"/>
      <c r="I3196" s="176"/>
    </row>
    <row r="3197" spans="1:9" x14ac:dyDescent="0.3">
      <c r="A3197" s="176"/>
      <c r="B3197" s="176"/>
      <c r="C3197" s="176"/>
      <c r="D3197" s="176"/>
      <c r="E3197" s="176"/>
      <c r="F3197" s="176"/>
      <c r="G3197" s="176"/>
      <c r="H3197" s="176"/>
      <c r="I3197" s="176"/>
    </row>
    <row r="3198" spans="1:9" x14ac:dyDescent="0.3">
      <c r="A3198" s="176"/>
      <c r="B3198" s="176"/>
      <c r="C3198" s="176"/>
      <c r="D3198" s="176"/>
      <c r="E3198" s="176"/>
      <c r="F3198" s="176"/>
      <c r="G3198" s="176"/>
      <c r="H3198" s="176"/>
      <c r="I3198" s="176"/>
    </row>
    <row r="3199" spans="1:9" x14ac:dyDescent="0.3">
      <c r="A3199" s="176"/>
      <c r="B3199" s="176"/>
      <c r="C3199" s="176"/>
      <c r="D3199" s="176"/>
      <c r="E3199" s="176"/>
      <c r="F3199" s="176"/>
      <c r="G3199" s="176"/>
      <c r="H3199" s="176"/>
      <c r="I3199" s="176"/>
    </row>
    <row r="3200" spans="1:9" x14ac:dyDescent="0.3">
      <c r="A3200" s="338" t="s">
        <v>5429</v>
      </c>
      <c r="B3200" s="176"/>
      <c r="C3200" s="176"/>
      <c r="D3200" s="176"/>
      <c r="E3200" s="176"/>
      <c r="F3200" s="176"/>
      <c r="G3200" s="176"/>
      <c r="H3200" s="176"/>
      <c r="I3200" s="176"/>
    </row>
    <row r="3201" spans="1:9" x14ac:dyDescent="0.3">
      <c r="A3201" s="121" t="s">
        <v>5430</v>
      </c>
      <c r="B3201" s="176"/>
      <c r="C3201" s="176"/>
      <c r="D3201" s="176"/>
      <c r="E3201" s="176"/>
      <c r="F3201" s="176"/>
      <c r="G3201" s="176"/>
      <c r="H3201" s="176"/>
      <c r="I3201" s="176"/>
    </row>
    <row r="3202" spans="1:9" x14ac:dyDescent="0.3">
      <c r="A3202" s="104" t="s">
        <v>5431</v>
      </c>
      <c r="B3202" s="176"/>
      <c r="C3202" s="176"/>
      <c r="D3202" s="176"/>
      <c r="E3202" s="176"/>
      <c r="F3202" s="176"/>
      <c r="G3202" s="176"/>
      <c r="H3202" s="176"/>
      <c r="I3202" s="176"/>
    </row>
    <row r="3203" spans="1:9" x14ac:dyDescent="0.3">
      <c r="A3203" s="105" t="s">
        <v>5432</v>
      </c>
      <c r="B3203" s="176"/>
      <c r="C3203" s="176"/>
      <c r="D3203" s="176"/>
      <c r="E3203" s="176"/>
      <c r="F3203" s="176"/>
      <c r="G3203" s="176"/>
      <c r="H3203" s="176"/>
      <c r="I3203" s="176"/>
    </row>
    <row r="3204" spans="1:9" ht="24.6" x14ac:dyDescent="0.3">
      <c r="A3204" s="105" t="s">
        <v>5433</v>
      </c>
      <c r="B3204" s="176"/>
      <c r="C3204" s="176"/>
      <c r="D3204" s="176"/>
      <c r="E3204" s="176"/>
      <c r="F3204" s="176"/>
      <c r="G3204" s="176"/>
      <c r="H3204" s="176"/>
      <c r="I3204" s="176"/>
    </row>
    <row r="3205" spans="1:9" ht="24.6" x14ac:dyDescent="0.3">
      <c r="A3205" s="105" t="s">
        <v>5434</v>
      </c>
      <c r="B3205" s="176"/>
      <c r="C3205" s="176"/>
      <c r="D3205" s="176"/>
      <c r="E3205" s="176"/>
      <c r="F3205" s="176"/>
      <c r="G3205" s="176"/>
      <c r="H3205" s="176"/>
      <c r="I3205" s="176"/>
    </row>
    <row r="3206" spans="1:9" x14ac:dyDescent="0.3">
      <c r="A3206" s="105" t="s">
        <v>5435</v>
      </c>
      <c r="B3206" s="176"/>
      <c r="C3206" s="176"/>
      <c r="D3206" s="176"/>
      <c r="E3206" s="176"/>
      <c r="F3206" s="176"/>
      <c r="G3206" s="176"/>
      <c r="H3206" s="176"/>
      <c r="I3206" s="176"/>
    </row>
    <row r="3207" spans="1:9" x14ac:dyDescent="0.3">
      <c r="A3207" s="105" t="s">
        <v>5436</v>
      </c>
      <c r="B3207" s="176"/>
      <c r="C3207" s="176"/>
      <c r="D3207" s="176"/>
      <c r="E3207" s="176"/>
      <c r="F3207" s="176"/>
      <c r="G3207" s="176"/>
      <c r="H3207" s="176"/>
      <c r="I3207" s="176"/>
    </row>
    <row r="3208" spans="1:9" x14ac:dyDescent="0.3">
      <c r="A3208" s="105" t="s">
        <v>5437</v>
      </c>
      <c r="B3208" s="176"/>
      <c r="C3208" s="176"/>
      <c r="D3208" s="176"/>
      <c r="E3208" s="176"/>
      <c r="F3208" s="176"/>
      <c r="G3208" s="176"/>
      <c r="H3208" s="176"/>
      <c r="I3208" s="176"/>
    </row>
    <row r="3209" spans="1:9" x14ac:dyDescent="0.3">
      <c r="A3209" s="105" t="s">
        <v>5438</v>
      </c>
      <c r="B3209" s="176"/>
      <c r="C3209" s="176"/>
      <c r="D3209" s="176"/>
      <c r="E3209" s="176"/>
      <c r="F3209" s="176"/>
      <c r="G3209" s="176"/>
      <c r="H3209" s="176"/>
      <c r="I3209" s="176"/>
    </row>
    <row r="3210" spans="1:9" x14ac:dyDescent="0.3">
      <c r="A3210" s="105" t="s">
        <v>5439</v>
      </c>
      <c r="B3210" s="176"/>
      <c r="C3210" s="176"/>
      <c r="D3210" s="176"/>
      <c r="E3210" s="176"/>
      <c r="F3210" s="176"/>
      <c r="G3210" s="176"/>
      <c r="H3210" s="176"/>
      <c r="I3210" s="176"/>
    </row>
    <row r="3211" spans="1:9" x14ac:dyDescent="0.3">
      <c r="A3211" s="105" t="s">
        <v>5440</v>
      </c>
      <c r="B3211" s="176"/>
      <c r="C3211" s="176"/>
      <c r="D3211" s="176"/>
      <c r="E3211" s="176"/>
      <c r="F3211" s="176"/>
      <c r="G3211" s="176"/>
      <c r="H3211" s="176"/>
      <c r="I3211" s="176"/>
    </row>
    <row r="3212" spans="1:9" x14ac:dyDescent="0.3">
      <c r="A3212" s="105" t="s">
        <v>5441</v>
      </c>
      <c r="B3212" s="176"/>
      <c r="C3212" s="176"/>
      <c r="D3212" s="176"/>
      <c r="E3212" s="176"/>
      <c r="F3212" s="176"/>
      <c r="G3212" s="176"/>
      <c r="H3212" s="176"/>
      <c r="I3212" s="176"/>
    </row>
    <row r="3213" spans="1:9" x14ac:dyDescent="0.3">
      <c r="A3213" s="105" t="s">
        <v>5442</v>
      </c>
      <c r="B3213" s="176"/>
      <c r="C3213" s="176"/>
      <c r="D3213" s="176"/>
      <c r="E3213" s="176"/>
      <c r="F3213" s="176"/>
      <c r="G3213" s="176"/>
      <c r="H3213" s="176"/>
      <c r="I3213" s="176"/>
    </row>
    <row r="3214" spans="1:9" x14ac:dyDescent="0.3">
      <c r="A3214" s="105" t="s">
        <v>5443</v>
      </c>
      <c r="B3214" s="176"/>
      <c r="C3214" s="176"/>
      <c r="D3214" s="176"/>
      <c r="E3214" s="176"/>
      <c r="F3214" s="176"/>
      <c r="G3214" s="176"/>
      <c r="H3214" s="176"/>
      <c r="I3214" s="176"/>
    </row>
    <row r="3215" spans="1:9" x14ac:dyDescent="0.3">
      <c r="A3215" s="105" t="s">
        <v>5444</v>
      </c>
      <c r="B3215" s="176"/>
      <c r="C3215" s="176"/>
      <c r="D3215" s="176"/>
      <c r="E3215" s="176"/>
      <c r="F3215" s="176"/>
      <c r="G3215" s="176"/>
      <c r="H3215" s="176"/>
      <c r="I3215" s="176"/>
    </row>
    <row r="3216" spans="1:9" x14ac:dyDescent="0.3">
      <c r="A3216" s="105" t="s">
        <v>5445</v>
      </c>
      <c r="B3216" s="176"/>
      <c r="C3216" s="176"/>
      <c r="D3216" s="176"/>
      <c r="E3216" s="176"/>
      <c r="F3216" s="176"/>
      <c r="G3216" s="176"/>
      <c r="H3216" s="176"/>
      <c r="I3216" s="176"/>
    </row>
    <row r="3217" spans="1:9" x14ac:dyDescent="0.3">
      <c r="A3217" s="105" t="s">
        <v>5446</v>
      </c>
      <c r="B3217" s="176"/>
      <c r="C3217" s="176"/>
      <c r="D3217" s="176"/>
      <c r="E3217" s="176"/>
      <c r="F3217" s="176"/>
      <c r="G3217" s="176"/>
      <c r="H3217" s="176"/>
      <c r="I3217" s="176"/>
    </row>
    <row r="3218" spans="1:9" x14ac:dyDescent="0.3">
      <c r="A3218" s="105" t="s">
        <v>5447</v>
      </c>
      <c r="B3218" s="176"/>
      <c r="C3218" s="176"/>
      <c r="D3218" s="176"/>
      <c r="E3218" s="176"/>
      <c r="F3218" s="176"/>
      <c r="G3218" s="176"/>
      <c r="H3218" s="176"/>
      <c r="I3218" s="176"/>
    </row>
    <row r="3219" spans="1:9" x14ac:dyDescent="0.3">
      <c r="A3219" s="105" t="s">
        <v>5448</v>
      </c>
      <c r="B3219" s="176"/>
      <c r="C3219" s="176"/>
      <c r="D3219" s="176"/>
      <c r="E3219" s="176"/>
      <c r="F3219" s="176"/>
      <c r="G3219" s="176"/>
      <c r="H3219" s="176"/>
      <c r="I3219" s="176"/>
    </row>
    <row r="3220" spans="1:9" x14ac:dyDescent="0.3">
      <c r="A3220" s="105" t="s">
        <v>5449</v>
      </c>
      <c r="B3220" s="176"/>
      <c r="C3220" s="176"/>
      <c r="D3220" s="176"/>
      <c r="E3220" s="176"/>
      <c r="F3220" s="176"/>
      <c r="G3220" s="176"/>
      <c r="H3220" s="176"/>
      <c r="I3220" s="176"/>
    </row>
    <row r="3221" spans="1:9" x14ac:dyDescent="0.3">
      <c r="A3221" s="105" t="s">
        <v>5450</v>
      </c>
      <c r="B3221" s="176"/>
      <c r="C3221" s="176"/>
      <c r="D3221" s="176"/>
      <c r="E3221" s="176"/>
      <c r="F3221" s="176"/>
      <c r="G3221" s="176"/>
      <c r="H3221" s="176"/>
      <c r="I3221" s="176"/>
    </row>
    <row r="3222" spans="1:9" x14ac:dyDescent="0.3">
      <c r="A3222" s="105" t="s">
        <v>5451</v>
      </c>
      <c r="B3222" s="176"/>
      <c r="C3222" s="176"/>
      <c r="D3222" s="176"/>
      <c r="E3222" s="176"/>
      <c r="F3222" s="176"/>
      <c r="G3222" s="176"/>
      <c r="H3222" s="176"/>
      <c r="I3222" s="176"/>
    </row>
    <row r="3223" spans="1:9" x14ac:dyDescent="0.3">
      <c r="A3223" s="105" t="s">
        <v>5452</v>
      </c>
      <c r="B3223" s="176"/>
      <c r="C3223" s="176"/>
      <c r="D3223" s="176"/>
      <c r="E3223" s="176"/>
      <c r="F3223" s="176"/>
      <c r="G3223" s="176"/>
      <c r="H3223" s="176"/>
      <c r="I3223" s="176"/>
    </row>
    <row r="3224" spans="1:9" x14ac:dyDescent="0.3">
      <c r="A3224" s="105" t="s">
        <v>5453</v>
      </c>
      <c r="B3224" s="176"/>
      <c r="C3224" s="176"/>
      <c r="D3224" s="176"/>
      <c r="E3224" s="176"/>
      <c r="F3224" s="176"/>
      <c r="G3224" s="176"/>
      <c r="H3224" s="176"/>
      <c r="I3224" s="176"/>
    </row>
    <row r="3225" spans="1:9" x14ac:dyDescent="0.3">
      <c r="A3225" s="105" t="s">
        <v>5454</v>
      </c>
      <c r="B3225" s="176"/>
      <c r="C3225" s="176"/>
      <c r="D3225" s="176"/>
      <c r="E3225" s="176"/>
      <c r="F3225" s="176"/>
      <c r="G3225" s="176"/>
      <c r="H3225" s="176"/>
      <c r="I3225" s="176"/>
    </row>
    <row r="3226" spans="1:9" x14ac:dyDescent="0.3">
      <c r="A3226" s="105" t="s">
        <v>5455</v>
      </c>
      <c r="B3226" s="176"/>
      <c r="C3226" s="176"/>
      <c r="D3226" s="176"/>
      <c r="E3226" s="176"/>
      <c r="F3226" s="176"/>
      <c r="G3226" s="176"/>
      <c r="H3226" s="176"/>
      <c r="I3226" s="176"/>
    </row>
    <row r="3227" spans="1:9" x14ac:dyDescent="0.3">
      <c r="A3227" s="105" t="s">
        <v>5456</v>
      </c>
      <c r="B3227" s="176"/>
      <c r="C3227" s="176"/>
      <c r="D3227" s="176"/>
      <c r="E3227" s="176"/>
      <c r="F3227" s="176"/>
      <c r="G3227" s="176"/>
      <c r="H3227" s="176"/>
      <c r="I3227" s="176"/>
    </row>
    <row r="3228" spans="1:9" x14ac:dyDescent="0.3">
      <c r="A3228" s="105" t="s">
        <v>5457</v>
      </c>
      <c r="B3228" s="176"/>
      <c r="C3228" s="176"/>
      <c r="D3228" s="176"/>
      <c r="E3228" s="176"/>
      <c r="F3228" s="176"/>
      <c r="G3228" s="176"/>
      <c r="H3228" s="176"/>
      <c r="I3228" s="176"/>
    </row>
    <row r="3229" spans="1:9" ht="24.6" x14ac:dyDescent="0.3">
      <c r="A3229" s="105" t="s">
        <v>5458</v>
      </c>
      <c r="B3229" s="176"/>
      <c r="C3229" s="176"/>
      <c r="D3229" s="176"/>
      <c r="E3229" s="176"/>
      <c r="F3229" s="176"/>
      <c r="G3229" s="176"/>
      <c r="H3229" s="176"/>
      <c r="I3229" s="176"/>
    </row>
    <row r="3230" spans="1:9" x14ac:dyDescent="0.3">
      <c r="A3230" s="105" t="s">
        <v>5459</v>
      </c>
      <c r="B3230" s="176"/>
      <c r="C3230" s="176"/>
      <c r="D3230" s="176"/>
      <c r="E3230" s="176"/>
      <c r="F3230" s="176"/>
      <c r="G3230" s="176"/>
      <c r="H3230" s="176"/>
      <c r="I3230" s="176"/>
    </row>
    <row r="3231" spans="1:9" x14ac:dyDescent="0.3">
      <c r="A3231" s="106" t="s">
        <v>5460</v>
      </c>
      <c r="B3231" s="176"/>
      <c r="C3231" s="176"/>
      <c r="D3231" s="176"/>
      <c r="E3231" s="176"/>
      <c r="F3231" s="176"/>
      <c r="G3231" s="176"/>
      <c r="H3231" s="176"/>
      <c r="I3231" s="176"/>
    </row>
    <row r="3232" spans="1:9" x14ac:dyDescent="0.3">
      <c r="A3232" s="176"/>
      <c r="B3232" s="176"/>
      <c r="C3232" s="176"/>
      <c r="D3232" s="176"/>
      <c r="E3232" s="176"/>
      <c r="F3232" s="176"/>
      <c r="G3232" s="176"/>
      <c r="H3232" s="176"/>
      <c r="I3232" s="176"/>
    </row>
    <row r="3233" spans="1:9" x14ac:dyDescent="0.3">
      <c r="A3233" s="176"/>
      <c r="B3233" s="176"/>
      <c r="C3233" s="176"/>
      <c r="D3233" s="176"/>
      <c r="E3233" s="176"/>
      <c r="F3233" s="176"/>
      <c r="G3233" s="176"/>
      <c r="H3233" s="176"/>
      <c r="I3233" s="176"/>
    </row>
    <row r="3234" spans="1:9" x14ac:dyDescent="0.3">
      <c r="A3234" s="176"/>
      <c r="B3234" s="176"/>
      <c r="C3234" s="176"/>
      <c r="D3234" s="176"/>
      <c r="E3234" s="176"/>
      <c r="F3234" s="176"/>
      <c r="G3234" s="176"/>
      <c r="H3234" s="176"/>
      <c r="I3234" s="176"/>
    </row>
    <row r="3235" spans="1:9" x14ac:dyDescent="0.3">
      <c r="A3235" s="176"/>
      <c r="B3235" s="176"/>
      <c r="C3235" s="176"/>
      <c r="D3235" s="176"/>
      <c r="E3235" s="176"/>
      <c r="F3235" s="176"/>
      <c r="G3235" s="176"/>
      <c r="H3235" s="176"/>
      <c r="I3235" s="176"/>
    </row>
    <row r="3236" spans="1:9" x14ac:dyDescent="0.3">
      <c r="A3236" s="176"/>
      <c r="B3236" s="176"/>
      <c r="C3236" s="176"/>
      <c r="D3236" s="176"/>
      <c r="E3236" s="176"/>
      <c r="F3236" s="176"/>
      <c r="G3236" s="176"/>
      <c r="H3236" s="176"/>
      <c r="I3236" s="176"/>
    </row>
    <row r="3237" spans="1:9" x14ac:dyDescent="0.3">
      <c r="A3237" s="176"/>
      <c r="B3237" s="176"/>
      <c r="C3237" s="176"/>
      <c r="D3237" s="176"/>
      <c r="E3237" s="176"/>
      <c r="F3237" s="176"/>
      <c r="G3237" s="176"/>
      <c r="H3237" s="176"/>
      <c r="I3237" s="176"/>
    </row>
    <row r="3238" spans="1:9" x14ac:dyDescent="0.3">
      <c r="A3238" s="176"/>
      <c r="B3238" s="176"/>
      <c r="C3238" s="176"/>
      <c r="D3238" s="176"/>
      <c r="E3238" s="176"/>
      <c r="F3238" s="176"/>
      <c r="G3238" s="176"/>
      <c r="H3238" s="176"/>
      <c r="I3238" s="176"/>
    </row>
    <row r="3239" spans="1:9" x14ac:dyDescent="0.3">
      <c r="A3239" s="176"/>
      <c r="B3239" s="176"/>
      <c r="C3239" s="176"/>
      <c r="D3239" s="176"/>
      <c r="E3239" s="176"/>
      <c r="F3239" s="176"/>
      <c r="G3239" s="176"/>
      <c r="H3239" s="176"/>
      <c r="I3239" s="176"/>
    </row>
    <row r="3240" spans="1:9" x14ac:dyDescent="0.3">
      <c r="A3240" s="338" t="s">
        <v>5550</v>
      </c>
      <c r="B3240" s="338"/>
      <c r="C3240" s="338"/>
      <c r="D3240" s="176"/>
      <c r="E3240" s="176"/>
      <c r="F3240" s="176"/>
      <c r="G3240" s="176"/>
      <c r="H3240" s="176"/>
      <c r="I3240" s="176"/>
    </row>
    <row r="3241" spans="1:9" x14ac:dyDescent="0.3">
      <c r="A3241" s="128" t="s">
        <v>5551</v>
      </c>
      <c r="B3241" s="128" t="s">
        <v>5552</v>
      </c>
      <c r="C3241" s="128" t="s">
        <v>5553</v>
      </c>
      <c r="D3241" s="176"/>
      <c r="E3241" s="176"/>
      <c r="F3241" s="176"/>
      <c r="G3241" s="176"/>
      <c r="H3241" s="176"/>
      <c r="I3241" s="176"/>
    </row>
    <row r="3242" spans="1:9" x14ac:dyDescent="0.3">
      <c r="A3242" s="109" t="s">
        <v>5554</v>
      </c>
      <c r="B3242" s="111" t="s">
        <v>5555</v>
      </c>
      <c r="C3242" s="109" t="s">
        <v>5556</v>
      </c>
      <c r="D3242" s="176"/>
      <c r="E3242" s="176"/>
      <c r="F3242" s="176"/>
      <c r="G3242" s="176"/>
      <c r="H3242" s="176"/>
      <c r="I3242" s="176"/>
    </row>
    <row r="3243" spans="1:9" x14ac:dyDescent="0.3">
      <c r="A3243" s="92" t="s">
        <v>5557</v>
      </c>
      <c r="B3243" s="112" t="s">
        <v>5558</v>
      </c>
      <c r="C3243" s="92" t="s">
        <v>5559</v>
      </c>
      <c r="D3243" s="176"/>
      <c r="E3243" s="176"/>
      <c r="F3243" s="176"/>
      <c r="G3243" s="176"/>
      <c r="H3243" s="176"/>
      <c r="I3243" s="176"/>
    </row>
    <row r="3244" spans="1:9" x14ac:dyDescent="0.3">
      <c r="A3244" s="92" t="s">
        <v>5560</v>
      </c>
      <c r="B3244" s="112" t="s">
        <v>5561</v>
      </c>
      <c r="C3244" s="92" t="s">
        <v>5562</v>
      </c>
      <c r="D3244" s="176"/>
      <c r="E3244" s="176"/>
      <c r="F3244" s="176"/>
      <c r="G3244" s="176"/>
      <c r="H3244" s="176"/>
      <c r="I3244" s="176"/>
    </row>
    <row r="3245" spans="1:9" ht="24" x14ac:dyDescent="0.3">
      <c r="A3245" s="92" t="s">
        <v>5563</v>
      </c>
      <c r="B3245" s="112" t="s">
        <v>5564</v>
      </c>
      <c r="C3245" s="92" t="s">
        <v>5565</v>
      </c>
      <c r="D3245" s="176"/>
      <c r="E3245" s="176"/>
      <c r="F3245" s="176"/>
      <c r="G3245" s="176"/>
      <c r="H3245" s="176"/>
      <c r="I3245" s="176"/>
    </row>
    <row r="3246" spans="1:9" x14ac:dyDescent="0.3">
      <c r="A3246" s="92" t="s">
        <v>5566</v>
      </c>
      <c r="B3246" s="112" t="s">
        <v>5567</v>
      </c>
      <c r="C3246" s="92" t="s">
        <v>5568</v>
      </c>
      <c r="D3246" s="176"/>
      <c r="E3246" s="176"/>
      <c r="F3246" s="176"/>
      <c r="G3246" s="176"/>
      <c r="H3246" s="176"/>
      <c r="I3246" s="176"/>
    </row>
    <row r="3247" spans="1:9" ht="24" x14ac:dyDescent="0.3">
      <c r="A3247" s="92" t="s">
        <v>5569</v>
      </c>
      <c r="B3247" s="112" t="s">
        <v>5570</v>
      </c>
      <c r="C3247" s="92" t="s">
        <v>5571</v>
      </c>
      <c r="D3247" s="176"/>
      <c r="E3247" s="176"/>
      <c r="F3247" s="176"/>
      <c r="G3247" s="176"/>
      <c r="H3247" s="176"/>
      <c r="I3247" s="176"/>
    </row>
    <row r="3248" spans="1:9" x14ac:dyDescent="0.3">
      <c r="A3248" s="92" t="s">
        <v>5572</v>
      </c>
      <c r="B3248" s="112" t="s">
        <v>5573</v>
      </c>
      <c r="C3248" s="92" t="s">
        <v>5574</v>
      </c>
      <c r="D3248" s="176"/>
      <c r="E3248" s="176"/>
      <c r="F3248" s="176"/>
      <c r="G3248" s="176"/>
      <c r="H3248" s="176"/>
      <c r="I3248" s="176"/>
    </row>
    <row r="3249" spans="1:9" x14ac:dyDescent="0.3">
      <c r="A3249" s="92" t="s">
        <v>5575</v>
      </c>
      <c r="B3249" s="112" t="s">
        <v>5576</v>
      </c>
      <c r="C3249" s="92" t="s">
        <v>5577</v>
      </c>
      <c r="D3249" s="176"/>
      <c r="E3249" s="176"/>
      <c r="F3249" s="176"/>
      <c r="G3249" s="176"/>
      <c r="H3249" s="176"/>
      <c r="I3249" s="176"/>
    </row>
    <row r="3250" spans="1:9" x14ac:dyDescent="0.3">
      <c r="A3250" s="92" t="s">
        <v>5578</v>
      </c>
      <c r="B3250" s="112" t="s">
        <v>5579</v>
      </c>
      <c r="C3250" s="92" t="s">
        <v>5580</v>
      </c>
      <c r="D3250" s="176"/>
      <c r="E3250" s="176"/>
      <c r="F3250" s="176"/>
      <c r="G3250" s="176"/>
      <c r="H3250" s="176"/>
      <c r="I3250" s="176"/>
    </row>
    <row r="3251" spans="1:9" x14ac:dyDescent="0.3">
      <c r="A3251" s="92" t="s">
        <v>5581</v>
      </c>
      <c r="B3251" s="112" t="s">
        <v>5582</v>
      </c>
      <c r="C3251" s="92" t="s">
        <v>5583</v>
      </c>
    </row>
    <row r="3252" spans="1:9" x14ac:dyDescent="0.3">
      <c r="A3252" s="92" t="s">
        <v>5584</v>
      </c>
      <c r="B3252" s="112" t="s">
        <v>5585</v>
      </c>
      <c r="C3252" s="92" t="s">
        <v>5586</v>
      </c>
    </row>
    <row r="3253" spans="1:9" ht="24" x14ac:dyDescent="0.3">
      <c r="A3253" s="92" t="s">
        <v>5587</v>
      </c>
      <c r="B3253" s="112" t="s">
        <v>5588</v>
      </c>
      <c r="C3253" s="92" t="s">
        <v>5589</v>
      </c>
    </row>
    <row r="3254" spans="1:9" ht="24" x14ac:dyDescent="0.3">
      <c r="A3254" s="92" t="s">
        <v>5590</v>
      </c>
      <c r="B3254" s="112" t="s">
        <v>5591</v>
      </c>
      <c r="C3254" s="92" t="s">
        <v>5592</v>
      </c>
    </row>
    <row r="3255" spans="1:9" ht="36" x14ac:dyDescent="0.3">
      <c r="A3255" s="92" t="s">
        <v>5593</v>
      </c>
      <c r="B3255" s="112" t="s">
        <v>5594</v>
      </c>
      <c r="C3255" s="92" t="s">
        <v>5595</v>
      </c>
    </row>
    <row r="3256" spans="1:9" ht="24" x14ac:dyDescent="0.3">
      <c r="A3256" s="92" t="s">
        <v>5596</v>
      </c>
      <c r="B3256" s="112" t="s">
        <v>5597</v>
      </c>
      <c r="C3256" s="92" t="s">
        <v>5598</v>
      </c>
    </row>
    <row r="3257" spans="1:9" x14ac:dyDescent="0.3">
      <c r="A3257" s="92" t="s">
        <v>5599</v>
      </c>
      <c r="B3257" s="112" t="s">
        <v>5600</v>
      </c>
      <c r="C3257" s="92" t="s">
        <v>5601</v>
      </c>
    </row>
    <row r="3258" spans="1:9" x14ac:dyDescent="0.3">
      <c r="A3258" s="92" t="s">
        <v>5602</v>
      </c>
      <c r="B3258" s="112" t="s">
        <v>5603</v>
      </c>
      <c r="C3258" s="92" t="s">
        <v>5604</v>
      </c>
    </row>
    <row r="3259" spans="1:9" ht="24" x14ac:dyDescent="0.3">
      <c r="A3259" s="92" t="s">
        <v>5605</v>
      </c>
      <c r="B3259" s="112" t="s">
        <v>5606</v>
      </c>
      <c r="C3259" s="92" t="s">
        <v>5607</v>
      </c>
    </row>
    <row r="3260" spans="1:9" ht="24" x14ac:dyDescent="0.3">
      <c r="A3260" s="92" t="s">
        <v>5608</v>
      </c>
      <c r="B3260" s="112" t="s">
        <v>5609</v>
      </c>
      <c r="C3260" s="92" t="s">
        <v>5610</v>
      </c>
    </row>
    <row r="3261" spans="1:9" x14ac:dyDescent="0.3">
      <c r="A3261" s="92" t="s">
        <v>5611</v>
      </c>
      <c r="B3261" s="112" t="s">
        <v>5612</v>
      </c>
      <c r="C3261" s="92" t="s">
        <v>5613</v>
      </c>
    </row>
    <row r="3262" spans="1:9" x14ac:dyDescent="0.3">
      <c r="A3262" s="92" t="s">
        <v>5614</v>
      </c>
      <c r="B3262" s="112" t="s">
        <v>5615</v>
      </c>
      <c r="C3262" s="92" t="s">
        <v>5616</v>
      </c>
    </row>
    <row r="3263" spans="1:9" x14ac:dyDescent="0.3">
      <c r="A3263" s="92" t="s">
        <v>5617</v>
      </c>
      <c r="B3263" s="112" t="s">
        <v>5618</v>
      </c>
      <c r="C3263" s="92" t="s">
        <v>5619</v>
      </c>
    </row>
    <row r="3264" spans="1:9" ht="24" x14ac:dyDescent="0.3">
      <c r="A3264" s="92" t="s">
        <v>5620</v>
      </c>
      <c r="B3264" s="112" t="s">
        <v>5621</v>
      </c>
      <c r="C3264" s="92" t="s">
        <v>5622</v>
      </c>
    </row>
    <row r="3265" spans="1:3" ht="24" x14ac:dyDescent="0.3">
      <c r="A3265" s="92" t="s">
        <v>5623</v>
      </c>
      <c r="B3265" s="112" t="s">
        <v>5624</v>
      </c>
      <c r="C3265" s="92" t="s">
        <v>5625</v>
      </c>
    </row>
    <row r="3266" spans="1:3" ht="24" x14ac:dyDescent="0.3">
      <c r="A3266" s="92" t="s">
        <v>5626</v>
      </c>
      <c r="B3266" s="112" t="s">
        <v>5627</v>
      </c>
      <c r="C3266" s="92" t="s">
        <v>5628</v>
      </c>
    </row>
    <row r="3267" spans="1:3" x14ac:dyDescent="0.3">
      <c r="A3267" s="92" t="s">
        <v>5629</v>
      </c>
      <c r="B3267" s="112" t="s">
        <v>5630</v>
      </c>
      <c r="C3267" s="92" t="s">
        <v>5631</v>
      </c>
    </row>
    <row r="3268" spans="1:3" x14ac:dyDescent="0.3">
      <c r="A3268" s="92" t="s">
        <v>5632</v>
      </c>
      <c r="B3268" s="112" t="s">
        <v>5633</v>
      </c>
      <c r="C3268" s="92" t="s">
        <v>5634</v>
      </c>
    </row>
    <row r="3269" spans="1:3" ht="24" x14ac:dyDescent="0.3">
      <c r="A3269" s="92" t="s">
        <v>5635</v>
      </c>
      <c r="B3269" s="112" t="s">
        <v>5636</v>
      </c>
      <c r="C3269" s="92" t="s">
        <v>5637</v>
      </c>
    </row>
    <row r="3270" spans="1:3" ht="24" x14ac:dyDescent="0.3">
      <c r="A3270" s="92" t="s">
        <v>5638</v>
      </c>
      <c r="B3270" s="112" t="s">
        <v>5639</v>
      </c>
      <c r="C3270" s="92" t="s">
        <v>5640</v>
      </c>
    </row>
    <row r="3271" spans="1:3" ht="24" x14ac:dyDescent="0.3">
      <c r="A3271" s="92" t="s">
        <v>5641</v>
      </c>
      <c r="B3271" s="112" t="s">
        <v>5642</v>
      </c>
      <c r="C3271" s="92" t="s">
        <v>5643</v>
      </c>
    </row>
    <row r="3272" spans="1:3" ht="24" x14ac:dyDescent="0.3">
      <c r="A3272" s="92" t="s">
        <v>5644</v>
      </c>
      <c r="B3272" s="112" t="s">
        <v>5645</v>
      </c>
      <c r="C3272" s="92" t="s">
        <v>5646</v>
      </c>
    </row>
    <row r="3273" spans="1:3" x14ac:dyDescent="0.3">
      <c r="A3273" s="92" t="s">
        <v>5647</v>
      </c>
      <c r="B3273" s="112" t="s">
        <v>5648</v>
      </c>
      <c r="C3273" s="92" t="s">
        <v>5649</v>
      </c>
    </row>
    <row r="3274" spans="1:3" x14ac:dyDescent="0.3">
      <c r="A3274" s="92" t="s">
        <v>5650</v>
      </c>
      <c r="B3274" s="112" t="s">
        <v>5651</v>
      </c>
      <c r="C3274" s="92" t="s">
        <v>5652</v>
      </c>
    </row>
    <row r="3275" spans="1:3" x14ac:dyDescent="0.3">
      <c r="A3275" s="92" t="s">
        <v>5653</v>
      </c>
      <c r="B3275" s="112" t="s">
        <v>5654</v>
      </c>
      <c r="C3275" s="92" t="s">
        <v>5655</v>
      </c>
    </row>
    <row r="3276" spans="1:3" ht="24" x14ac:dyDescent="0.3">
      <c r="A3276" s="92" t="s">
        <v>5656</v>
      </c>
      <c r="B3276" s="112" t="s">
        <v>5657</v>
      </c>
      <c r="C3276" s="92" t="s">
        <v>5658</v>
      </c>
    </row>
    <row r="3277" spans="1:3" ht="24" x14ac:dyDescent="0.3">
      <c r="A3277" s="92" t="s">
        <v>5659</v>
      </c>
      <c r="B3277" s="112" t="s">
        <v>5660</v>
      </c>
      <c r="C3277" s="92" t="s">
        <v>5661</v>
      </c>
    </row>
    <row r="3278" spans="1:3" x14ac:dyDescent="0.3">
      <c r="A3278" s="92" t="s">
        <v>5662</v>
      </c>
      <c r="B3278" s="112" t="s">
        <v>5663</v>
      </c>
      <c r="C3278" s="92" t="s">
        <v>5664</v>
      </c>
    </row>
    <row r="3279" spans="1:3" ht="24" x14ac:dyDescent="0.3">
      <c r="A3279" s="92" t="s">
        <v>5665</v>
      </c>
      <c r="B3279" s="112" t="s">
        <v>5666</v>
      </c>
      <c r="C3279" s="92" t="s">
        <v>5667</v>
      </c>
    </row>
    <row r="3280" spans="1:3" x14ac:dyDescent="0.3">
      <c r="A3280" s="92" t="s">
        <v>5668</v>
      </c>
      <c r="B3280" s="112" t="s">
        <v>5669</v>
      </c>
      <c r="C3280" s="92" t="s">
        <v>5670</v>
      </c>
    </row>
    <row r="3281" spans="1:3" x14ac:dyDescent="0.3">
      <c r="A3281" s="92" t="s">
        <v>5671</v>
      </c>
      <c r="B3281" s="112" t="s">
        <v>5672</v>
      </c>
      <c r="C3281" s="92" t="s">
        <v>5673</v>
      </c>
    </row>
    <row r="3282" spans="1:3" x14ac:dyDescent="0.3">
      <c r="A3282" s="92" t="s">
        <v>5674</v>
      </c>
      <c r="B3282" s="112" t="s">
        <v>5675</v>
      </c>
      <c r="C3282" s="92" t="s">
        <v>5676</v>
      </c>
    </row>
    <row r="3283" spans="1:3" x14ac:dyDescent="0.3">
      <c r="A3283" s="92" t="s">
        <v>5677</v>
      </c>
      <c r="B3283" s="112" t="s">
        <v>5678</v>
      </c>
      <c r="C3283" s="92" t="s">
        <v>5679</v>
      </c>
    </row>
    <row r="3284" spans="1:3" x14ac:dyDescent="0.3">
      <c r="A3284" s="92" t="s">
        <v>5680</v>
      </c>
      <c r="B3284" s="112" t="s">
        <v>5681</v>
      </c>
      <c r="C3284" s="92" t="s">
        <v>5682</v>
      </c>
    </row>
    <row r="3285" spans="1:3" x14ac:dyDescent="0.3">
      <c r="A3285" s="92" t="s">
        <v>5683</v>
      </c>
      <c r="B3285" s="112" t="s">
        <v>5684</v>
      </c>
      <c r="C3285" s="92" t="s">
        <v>5685</v>
      </c>
    </row>
    <row r="3286" spans="1:3" x14ac:dyDescent="0.3">
      <c r="A3286" s="92" t="s">
        <v>5686</v>
      </c>
      <c r="B3286" s="112" t="s">
        <v>5687</v>
      </c>
      <c r="C3286" s="92" t="s">
        <v>5688</v>
      </c>
    </row>
    <row r="3287" spans="1:3" ht="24" x14ac:dyDescent="0.3">
      <c r="A3287" s="92" t="s">
        <v>5689</v>
      </c>
      <c r="B3287" s="112" t="s">
        <v>5690</v>
      </c>
      <c r="C3287" s="92" t="s">
        <v>5691</v>
      </c>
    </row>
    <row r="3288" spans="1:3" x14ac:dyDescent="0.3">
      <c r="A3288" s="92" t="s">
        <v>5692</v>
      </c>
      <c r="B3288" s="112" t="s">
        <v>5693</v>
      </c>
      <c r="C3288" s="92" t="s">
        <v>5694</v>
      </c>
    </row>
    <row r="3289" spans="1:3" x14ac:dyDescent="0.3">
      <c r="A3289" s="92" t="s">
        <v>5695</v>
      </c>
      <c r="B3289" s="112" t="s">
        <v>5696</v>
      </c>
      <c r="C3289" s="92" t="s">
        <v>5697</v>
      </c>
    </row>
    <row r="3290" spans="1:3" ht="24" x14ac:dyDescent="0.3">
      <c r="A3290" s="92" t="s">
        <v>5698</v>
      </c>
      <c r="B3290" s="112" t="s">
        <v>5699</v>
      </c>
      <c r="C3290" s="92" t="s">
        <v>5700</v>
      </c>
    </row>
    <row r="3291" spans="1:3" ht="24" x14ac:dyDescent="0.3">
      <c r="A3291" s="92" t="s">
        <v>5701</v>
      </c>
      <c r="B3291" s="112" t="s">
        <v>5702</v>
      </c>
      <c r="C3291" s="92" t="s">
        <v>5703</v>
      </c>
    </row>
    <row r="3292" spans="1:3" x14ac:dyDescent="0.3">
      <c r="A3292" s="92" t="s">
        <v>5704</v>
      </c>
      <c r="B3292" s="112" t="s">
        <v>5705</v>
      </c>
      <c r="C3292" s="92" t="s">
        <v>5706</v>
      </c>
    </row>
    <row r="3293" spans="1:3" ht="24" x14ac:dyDescent="0.3">
      <c r="A3293" s="92" t="s">
        <v>5707</v>
      </c>
      <c r="B3293" s="112" t="s">
        <v>5708</v>
      </c>
      <c r="C3293" s="92" t="s">
        <v>5709</v>
      </c>
    </row>
    <row r="3294" spans="1:3" x14ac:dyDescent="0.3">
      <c r="A3294" s="92" t="s">
        <v>5710</v>
      </c>
      <c r="B3294" s="112" t="s">
        <v>5711</v>
      </c>
      <c r="C3294" s="92" t="s">
        <v>5712</v>
      </c>
    </row>
    <row r="3295" spans="1:3" ht="24" x14ac:dyDescent="0.3">
      <c r="A3295" s="92" t="s">
        <v>5713</v>
      </c>
      <c r="B3295" s="112" t="s">
        <v>5714</v>
      </c>
      <c r="C3295" s="92" t="s">
        <v>5715</v>
      </c>
    </row>
    <row r="3296" spans="1:3" x14ac:dyDescent="0.3">
      <c r="A3296" s="92" t="s">
        <v>5716</v>
      </c>
      <c r="B3296" s="112" t="s">
        <v>5717</v>
      </c>
      <c r="C3296" s="92" t="s">
        <v>5718</v>
      </c>
    </row>
    <row r="3297" spans="1:3" x14ac:dyDescent="0.3">
      <c r="A3297" s="92" t="s">
        <v>5719</v>
      </c>
      <c r="B3297" s="112" t="s">
        <v>5720</v>
      </c>
      <c r="C3297" s="92" t="s">
        <v>5721</v>
      </c>
    </row>
    <row r="3298" spans="1:3" x14ac:dyDescent="0.3">
      <c r="A3298" s="92" t="s">
        <v>5722</v>
      </c>
      <c r="B3298" s="112" t="s">
        <v>5723</v>
      </c>
      <c r="C3298" s="92" t="s">
        <v>5724</v>
      </c>
    </row>
    <row r="3299" spans="1:3" ht="24" x14ac:dyDescent="0.3">
      <c r="A3299" s="92" t="s">
        <v>5725</v>
      </c>
      <c r="B3299" s="112" t="s">
        <v>5726</v>
      </c>
      <c r="C3299" s="92" t="s">
        <v>5727</v>
      </c>
    </row>
    <row r="3300" spans="1:3" ht="24" x14ac:dyDescent="0.3">
      <c r="A3300" s="92" t="s">
        <v>5728</v>
      </c>
      <c r="B3300" s="112" t="s">
        <v>5729</v>
      </c>
      <c r="C3300" s="92" t="s">
        <v>5730</v>
      </c>
    </row>
    <row r="3301" spans="1:3" ht="36" x14ac:dyDescent="0.3">
      <c r="A3301" s="92" t="s">
        <v>5731</v>
      </c>
      <c r="B3301" s="112" t="s">
        <v>5732</v>
      </c>
      <c r="C3301" s="92" t="s">
        <v>5733</v>
      </c>
    </row>
    <row r="3302" spans="1:3" x14ac:dyDescent="0.3">
      <c r="A3302" s="92" t="s">
        <v>5734</v>
      </c>
      <c r="B3302" s="112" t="s">
        <v>5735</v>
      </c>
      <c r="C3302" s="92" t="s">
        <v>5736</v>
      </c>
    </row>
    <row r="3303" spans="1:3" ht="24" x14ac:dyDescent="0.3">
      <c r="A3303" s="92" t="s">
        <v>5737</v>
      </c>
      <c r="B3303" s="112" t="s">
        <v>5738</v>
      </c>
      <c r="C3303" s="92" t="s">
        <v>5739</v>
      </c>
    </row>
    <row r="3304" spans="1:3" ht="24" x14ac:dyDescent="0.3">
      <c r="A3304" s="92" t="s">
        <v>5740</v>
      </c>
      <c r="B3304" s="112" t="s">
        <v>5741</v>
      </c>
      <c r="C3304" s="92" t="s">
        <v>5742</v>
      </c>
    </row>
    <row r="3305" spans="1:3" ht="24" x14ac:dyDescent="0.3">
      <c r="A3305" s="92" t="s">
        <v>5743</v>
      </c>
      <c r="B3305" s="112" t="s">
        <v>5744</v>
      </c>
      <c r="C3305" s="92" t="s">
        <v>5745</v>
      </c>
    </row>
    <row r="3306" spans="1:3" ht="24" x14ac:dyDescent="0.3">
      <c r="A3306" s="92" t="s">
        <v>5746</v>
      </c>
      <c r="B3306" s="112" t="s">
        <v>5747</v>
      </c>
      <c r="C3306" s="92" t="s">
        <v>5748</v>
      </c>
    </row>
    <row r="3307" spans="1:3" x14ac:dyDescent="0.3">
      <c r="A3307" s="92" t="s">
        <v>5749</v>
      </c>
      <c r="B3307" s="112" t="s">
        <v>5750</v>
      </c>
      <c r="C3307" s="92" t="s">
        <v>5751</v>
      </c>
    </row>
    <row r="3308" spans="1:3" ht="24" x14ac:dyDescent="0.3">
      <c r="A3308" s="92" t="s">
        <v>5752</v>
      </c>
      <c r="B3308" s="112" t="s">
        <v>5753</v>
      </c>
      <c r="C3308" s="92" t="s">
        <v>5754</v>
      </c>
    </row>
    <row r="3309" spans="1:3" ht="36" x14ac:dyDescent="0.3">
      <c r="A3309" s="92" t="s">
        <v>5755</v>
      </c>
      <c r="B3309" s="112" t="s">
        <v>5756</v>
      </c>
      <c r="C3309" s="92" t="s">
        <v>5757</v>
      </c>
    </row>
    <row r="3310" spans="1:3" x14ac:dyDescent="0.3">
      <c r="A3310" s="92" t="s">
        <v>5758</v>
      </c>
      <c r="B3310" s="112" t="s">
        <v>5759</v>
      </c>
      <c r="C3310" s="92" t="s">
        <v>5760</v>
      </c>
    </row>
    <row r="3311" spans="1:3" ht="24" x14ac:dyDescent="0.3">
      <c r="A3311" s="92" t="s">
        <v>5761</v>
      </c>
      <c r="B3311" s="112" t="s">
        <v>5762</v>
      </c>
      <c r="C3311" s="92" t="s">
        <v>5763</v>
      </c>
    </row>
    <row r="3312" spans="1:3" ht="24" x14ac:dyDescent="0.3">
      <c r="A3312" s="92" t="s">
        <v>5764</v>
      </c>
      <c r="B3312" s="112" t="s">
        <v>5765</v>
      </c>
      <c r="C3312" s="92" t="s">
        <v>5766</v>
      </c>
    </row>
    <row r="3313" spans="1:3" ht="36" x14ac:dyDescent="0.3">
      <c r="A3313" s="92" t="s">
        <v>5767</v>
      </c>
      <c r="B3313" s="112" t="s">
        <v>5768</v>
      </c>
      <c r="C3313" s="92" t="s">
        <v>5769</v>
      </c>
    </row>
    <row r="3314" spans="1:3" ht="24" x14ac:dyDescent="0.3">
      <c r="A3314" s="92" t="s">
        <v>5770</v>
      </c>
      <c r="B3314" s="112" t="s">
        <v>5771</v>
      </c>
      <c r="C3314" s="92" t="s">
        <v>5772</v>
      </c>
    </row>
    <row r="3315" spans="1:3" ht="24" x14ac:dyDescent="0.3">
      <c r="A3315" s="92" t="s">
        <v>5773</v>
      </c>
      <c r="B3315" s="112" t="s">
        <v>5774</v>
      </c>
      <c r="C3315" s="92" t="s">
        <v>5775</v>
      </c>
    </row>
    <row r="3316" spans="1:3" x14ac:dyDescent="0.3">
      <c r="A3316" s="92" t="s">
        <v>5776</v>
      </c>
      <c r="B3316" s="112" t="s">
        <v>5777</v>
      </c>
      <c r="C3316" s="92" t="s">
        <v>5778</v>
      </c>
    </row>
    <row r="3317" spans="1:3" ht="24" x14ac:dyDescent="0.3">
      <c r="A3317" s="92" t="s">
        <v>5779</v>
      </c>
      <c r="B3317" s="112" t="s">
        <v>5780</v>
      </c>
      <c r="C3317" s="92" t="s">
        <v>5781</v>
      </c>
    </row>
    <row r="3318" spans="1:3" x14ac:dyDescent="0.3">
      <c r="A3318" s="92" t="s">
        <v>5782</v>
      </c>
      <c r="B3318" s="112" t="s">
        <v>5783</v>
      </c>
      <c r="C3318" s="92" t="s">
        <v>5784</v>
      </c>
    </row>
    <row r="3319" spans="1:3" x14ac:dyDescent="0.3">
      <c r="A3319" s="92" t="s">
        <v>5785</v>
      </c>
      <c r="B3319" s="112" t="s">
        <v>5786</v>
      </c>
      <c r="C3319" s="92" t="s">
        <v>5787</v>
      </c>
    </row>
    <row r="3320" spans="1:3" ht="24" x14ac:dyDescent="0.3">
      <c r="A3320" s="92" t="s">
        <v>5788</v>
      </c>
      <c r="B3320" s="112" t="s">
        <v>5789</v>
      </c>
      <c r="C3320" s="92" t="s">
        <v>5790</v>
      </c>
    </row>
    <row r="3321" spans="1:3" ht="24" x14ac:dyDescent="0.3">
      <c r="A3321" s="92" t="s">
        <v>5791</v>
      </c>
      <c r="B3321" s="112" t="s">
        <v>5792</v>
      </c>
      <c r="C3321" s="92" t="s">
        <v>5793</v>
      </c>
    </row>
    <row r="3322" spans="1:3" x14ac:dyDescent="0.3">
      <c r="A3322" s="92" t="s">
        <v>5794</v>
      </c>
      <c r="B3322" s="112" t="s">
        <v>5795</v>
      </c>
      <c r="C3322" s="92" t="s">
        <v>5796</v>
      </c>
    </row>
    <row r="3323" spans="1:3" x14ac:dyDescent="0.3">
      <c r="A3323" s="92" t="s">
        <v>5797</v>
      </c>
      <c r="B3323" s="112" t="s">
        <v>5798</v>
      </c>
      <c r="C3323" s="92" t="s">
        <v>5799</v>
      </c>
    </row>
    <row r="3324" spans="1:3" ht="36" x14ac:dyDescent="0.3">
      <c r="A3324" s="92" t="s">
        <v>5800</v>
      </c>
      <c r="B3324" s="112" t="s">
        <v>5801</v>
      </c>
      <c r="C3324" s="92" t="s">
        <v>5802</v>
      </c>
    </row>
    <row r="3325" spans="1:3" ht="24" x14ac:dyDescent="0.3">
      <c r="A3325" s="92" t="s">
        <v>5803</v>
      </c>
      <c r="B3325" s="112" t="s">
        <v>5804</v>
      </c>
      <c r="C3325" s="92" t="s">
        <v>5805</v>
      </c>
    </row>
    <row r="3326" spans="1:3" ht="24" x14ac:dyDescent="0.3">
      <c r="A3326" s="92" t="s">
        <v>5806</v>
      </c>
      <c r="B3326" s="112" t="s">
        <v>5807</v>
      </c>
      <c r="C3326" s="92" t="s">
        <v>5808</v>
      </c>
    </row>
    <row r="3327" spans="1:3" ht="24" x14ac:dyDescent="0.3">
      <c r="A3327" s="92" t="s">
        <v>5809</v>
      </c>
      <c r="B3327" s="112" t="s">
        <v>5810</v>
      </c>
      <c r="C3327" s="92" t="s">
        <v>5811</v>
      </c>
    </row>
    <row r="3328" spans="1:3" ht="24" x14ac:dyDescent="0.3">
      <c r="A3328" s="92" t="s">
        <v>5812</v>
      </c>
      <c r="B3328" s="112" t="s">
        <v>5813</v>
      </c>
      <c r="C3328" s="92" t="s">
        <v>5814</v>
      </c>
    </row>
    <row r="3329" spans="1:3" x14ac:dyDescent="0.3">
      <c r="A3329" s="92" t="s">
        <v>5815</v>
      </c>
      <c r="B3329" s="112" t="s">
        <v>5816</v>
      </c>
      <c r="C3329" s="92" t="s">
        <v>5817</v>
      </c>
    </row>
    <row r="3330" spans="1:3" ht="36" x14ac:dyDescent="0.3">
      <c r="A3330" s="92" t="s">
        <v>5818</v>
      </c>
      <c r="B3330" s="112" t="s">
        <v>5819</v>
      </c>
      <c r="C3330" s="92" t="s">
        <v>5820</v>
      </c>
    </row>
    <row r="3331" spans="1:3" ht="24" x14ac:dyDescent="0.3">
      <c r="A3331" s="92" t="s">
        <v>5821</v>
      </c>
      <c r="B3331" s="112" t="s">
        <v>5822</v>
      </c>
      <c r="C3331" s="92" t="s">
        <v>5823</v>
      </c>
    </row>
    <row r="3332" spans="1:3" x14ac:dyDescent="0.3">
      <c r="A3332" s="92" t="s">
        <v>5824</v>
      </c>
      <c r="B3332" s="112" t="s">
        <v>5825</v>
      </c>
      <c r="C3332" s="92" t="s">
        <v>5826</v>
      </c>
    </row>
    <row r="3333" spans="1:3" ht="36" x14ac:dyDescent="0.3">
      <c r="A3333" s="92" t="s">
        <v>5827</v>
      </c>
      <c r="B3333" s="112" t="s">
        <v>5828</v>
      </c>
      <c r="C3333" s="92" t="s">
        <v>5829</v>
      </c>
    </row>
    <row r="3334" spans="1:3" ht="24" x14ac:dyDescent="0.3">
      <c r="A3334" s="92" t="s">
        <v>5830</v>
      </c>
      <c r="B3334" s="112" t="s">
        <v>5831</v>
      </c>
      <c r="C3334" s="92" t="s">
        <v>5832</v>
      </c>
    </row>
    <row r="3335" spans="1:3" x14ac:dyDescent="0.3">
      <c r="A3335" s="92" t="s">
        <v>5833</v>
      </c>
      <c r="B3335" s="112" t="s">
        <v>5834</v>
      </c>
      <c r="C3335" s="92" t="s">
        <v>5835</v>
      </c>
    </row>
    <row r="3336" spans="1:3" ht="24" x14ac:dyDescent="0.3">
      <c r="A3336" s="92" t="s">
        <v>5836</v>
      </c>
      <c r="B3336" s="112" t="s">
        <v>5837</v>
      </c>
      <c r="C3336" s="92" t="s">
        <v>5838</v>
      </c>
    </row>
    <row r="3337" spans="1:3" ht="36" x14ac:dyDescent="0.3">
      <c r="A3337" s="92" t="s">
        <v>5839</v>
      </c>
      <c r="B3337" s="112" t="s">
        <v>5840</v>
      </c>
      <c r="C3337" s="92" t="s">
        <v>5841</v>
      </c>
    </row>
    <row r="3338" spans="1:3" ht="36" x14ac:dyDescent="0.3">
      <c r="A3338" s="92" t="s">
        <v>5842</v>
      </c>
      <c r="B3338" s="112" t="s">
        <v>5843</v>
      </c>
      <c r="C3338" s="92" t="s">
        <v>5844</v>
      </c>
    </row>
    <row r="3339" spans="1:3" ht="24" x14ac:dyDescent="0.3">
      <c r="A3339" s="92" t="s">
        <v>5845</v>
      </c>
      <c r="B3339" s="112" t="s">
        <v>5846</v>
      </c>
      <c r="C3339" s="92" t="s">
        <v>5847</v>
      </c>
    </row>
    <row r="3340" spans="1:3" x14ac:dyDescent="0.3">
      <c r="A3340" s="92" t="s">
        <v>5848</v>
      </c>
      <c r="B3340" s="112" t="s">
        <v>5849</v>
      </c>
      <c r="C3340" s="92" t="s">
        <v>5850</v>
      </c>
    </row>
    <row r="3341" spans="1:3" ht="24" x14ac:dyDescent="0.3">
      <c r="A3341" s="92" t="s">
        <v>5851</v>
      </c>
      <c r="B3341" s="112" t="s">
        <v>5852</v>
      </c>
      <c r="C3341" s="92" t="s">
        <v>5853</v>
      </c>
    </row>
    <row r="3342" spans="1:3" ht="24" x14ac:dyDescent="0.3">
      <c r="A3342" s="92" t="s">
        <v>5854</v>
      </c>
      <c r="B3342" s="112" t="s">
        <v>5855</v>
      </c>
      <c r="C3342" s="92" t="s">
        <v>5856</v>
      </c>
    </row>
    <row r="3343" spans="1:3" ht="24" x14ac:dyDescent="0.3">
      <c r="A3343" s="92" t="s">
        <v>5857</v>
      </c>
      <c r="B3343" s="112" t="s">
        <v>5858</v>
      </c>
      <c r="C3343" s="92" t="s">
        <v>5859</v>
      </c>
    </row>
    <row r="3344" spans="1:3" x14ac:dyDescent="0.3">
      <c r="A3344" s="92" t="s">
        <v>5860</v>
      </c>
      <c r="B3344" s="112" t="s">
        <v>5861</v>
      </c>
      <c r="C3344" s="92" t="s">
        <v>5862</v>
      </c>
    </row>
    <row r="3345" spans="1:3" ht="36" x14ac:dyDescent="0.3">
      <c r="A3345" s="92" t="s">
        <v>5863</v>
      </c>
      <c r="B3345" s="112" t="s">
        <v>5864</v>
      </c>
      <c r="C3345" s="92" t="s">
        <v>5865</v>
      </c>
    </row>
    <row r="3346" spans="1:3" x14ac:dyDescent="0.3">
      <c r="A3346" s="92" t="s">
        <v>5866</v>
      </c>
      <c r="B3346" s="112" t="s">
        <v>5867</v>
      </c>
      <c r="C3346" s="92" t="s">
        <v>5868</v>
      </c>
    </row>
    <row r="3347" spans="1:3" ht="24" x14ac:dyDescent="0.3">
      <c r="A3347" s="92" t="s">
        <v>5869</v>
      </c>
      <c r="B3347" s="112" t="s">
        <v>5870</v>
      </c>
      <c r="C3347" s="92" t="s">
        <v>5871</v>
      </c>
    </row>
    <row r="3348" spans="1:3" ht="24" x14ac:dyDescent="0.3">
      <c r="A3348" s="92" t="s">
        <v>5872</v>
      </c>
      <c r="B3348" s="112" t="s">
        <v>5873</v>
      </c>
      <c r="C3348" s="92" t="s">
        <v>5874</v>
      </c>
    </row>
    <row r="3349" spans="1:3" ht="24" x14ac:dyDescent="0.3">
      <c r="A3349" s="92" t="s">
        <v>5875</v>
      </c>
      <c r="B3349" s="112" t="s">
        <v>5876</v>
      </c>
      <c r="C3349" s="92" t="s">
        <v>5877</v>
      </c>
    </row>
    <row r="3350" spans="1:3" x14ac:dyDescent="0.3">
      <c r="A3350" s="92" t="s">
        <v>5878</v>
      </c>
      <c r="B3350" s="112" t="s">
        <v>5879</v>
      </c>
      <c r="C3350" s="92" t="s">
        <v>5880</v>
      </c>
    </row>
    <row r="3351" spans="1:3" ht="24" x14ac:dyDescent="0.3">
      <c r="A3351" s="92" t="s">
        <v>5881</v>
      </c>
      <c r="B3351" s="112" t="s">
        <v>5882</v>
      </c>
      <c r="C3351" s="92" t="s">
        <v>5883</v>
      </c>
    </row>
    <row r="3352" spans="1:3" x14ac:dyDescent="0.3">
      <c r="A3352" s="92" t="s">
        <v>5884</v>
      </c>
      <c r="B3352" s="112" t="s">
        <v>5885</v>
      </c>
      <c r="C3352" s="92" t="s">
        <v>5886</v>
      </c>
    </row>
    <row r="3353" spans="1:3" x14ac:dyDescent="0.3">
      <c r="A3353" s="92" t="s">
        <v>5887</v>
      </c>
      <c r="B3353" s="112" t="s">
        <v>5888</v>
      </c>
      <c r="C3353" s="92" t="s">
        <v>5889</v>
      </c>
    </row>
    <row r="3354" spans="1:3" ht="24" x14ac:dyDescent="0.3">
      <c r="A3354" s="92" t="s">
        <v>5890</v>
      </c>
      <c r="B3354" s="112" t="s">
        <v>5891</v>
      </c>
      <c r="C3354" s="92" t="s">
        <v>5892</v>
      </c>
    </row>
    <row r="3355" spans="1:3" x14ac:dyDescent="0.3">
      <c r="A3355" s="92" t="s">
        <v>5893</v>
      </c>
      <c r="B3355" s="112" t="s">
        <v>5894</v>
      </c>
      <c r="C3355" s="92" t="s">
        <v>5895</v>
      </c>
    </row>
    <row r="3356" spans="1:3" x14ac:dyDescent="0.3">
      <c r="A3356" s="92" t="s">
        <v>5896</v>
      </c>
      <c r="B3356" s="112" t="s">
        <v>5897</v>
      </c>
      <c r="C3356" s="92" t="s">
        <v>5898</v>
      </c>
    </row>
    <row r="3357" spans="1:3" x14ac:dyDescent="0.3">
      <c r="A3357" s="92" t="s">
        <v>5899</v>
      </c>
      <c r="B3357" s="112" t="s">
        <v>5900</v>
      </c>
      <c r="C3357" s="92" t="s">
        <v>5901</v>
      </c>
    </row>
    <row r="3358" spans="1:3" ht="24" x14ac:dyDescent="0.3">
      <c r="A3358" s="92" t="s">
        <v>5902</v>
      </c>
      <c r="B3358" s="112" t="s">
        <v>5903</v>
      </c>
      <c r="C3358" s="92" t="s">
        <v>5904</v>
      </c>
    </row>
    <row r="3359" spans="1:3" x14ac:dyDescent="0.3">
      <c r="A3359" s="92" t="s">
        <v>5905</v>
      </c>
      <c r="B3359" s="112" t="s">
        <v>5906</v>
      </c>
      <c r="C3359" s="92" t="s">
        <v>5907</v>
      </c>
    </row>
    <row r="3360" spans="1:3" x14ac:dyDescent="0.3">
      <c r="A3360" s="92" t="s">
        <v>5908</v>
      </c>
      <c r="B3360" s="112" t="s">
        <v>5909</v>
      </c>
      <c r="C3360" s="92" t="s">
        <v>5910</v>
      </c>
    </row>
    <row r="3361" spans="1:3" x14ac:dyDescent="0.3">
      <c r="A3361" s="92" t="s">
        <v>5911</v>
      </c>
      <c r="B3361" s="112" t="s">
        <v>5912</v>
      </c>
      <c r="C3361" s="92" t="s">
        <v>5913</v>
      </c>
    </row>
    <row r="3362" spans="1:3" ht="24" x14ac:dyDescent="0.3">
      <c r="A3362" s="92" t="s">
        <v>5914</v>
      </c>
      <c r="B3362" s="112" t="s">
        <v>5915</v>
      </c>
      <c r="C3362" s="92" t="s">
        <v>5916</v>
      </c>
    </row>
    <row r="3363" spans="1:3" x14ac:dyDescent="0.3">
      <c r="A3363" s="92" t="s">
        <v>5917</v>
      </c>
      <c r="B3363" s="112" t="s">
        <v>5918</v>
      </c>
      <c r="C3363" s="92" t="s">
        <v>5919</v>
      </c>
    </row>
    <row r="3364" spans="1:3" x14ac:dyDescent="0.3">
      <c r="A3364" s="92" t="s">
        <v>5920</v>
      </c>
      <c r="B3364" s="112" t="s">
        <v>5921</v>
      </c>
      <c r="C3364" s="92" t="s">
        <v>5922</v>
      </c>
    </row>
    <row r="3365" spans="1:3" x14ac:dyDescent="0.3">
      <c r="A3365" s="92" t="s">
        <v>5923</v>
      </c>
      <c r="B3365" s="112" t="s">
        <v>5924</v>
      </c>
      <c r="C3365" s="92" t="s">
        <v>5925</v>
      </c>
    </row>
    <row r="3366" spans="1:3" ht="24" x14ac:dyDescent="0.3">
      <c r="A3366" s="92" t="s">
        <v>5926</v>
      </c>
      <c r="B3366" s="112" t="s">
        <v>5927</v>
      </c>
      <c r="C3366" s="92" t="s">
        <v>5928</v>
      </c>
    </row>
    <row r="3367" spans="1:3" x14ac:dyDescent="0.3">
      <c r="A3367" s="92" t="s">
        <v>5929</v>
      </c>
      <c r="B3367" s="112" t="s">
        <v>5930</v>
      </c>
      <c r="C3367" s="92" t="s">
        <v>5931</v>
      </c>
    </row>
    <row r="3368" spans="1:3" ht="24" x14ac:dyDescent="0.3">
      <c r="A3368" s="92" t="s">
        <v>5932</v>
      </c>
      <c r="B3368" s="112" t="s">
        <v>5933</v>
      </c>
      <c r="C3368" s="92" t="s">
        <v>5934</v>
      </c>
    </row>
    <row r="3369" spans="1:3" ht="24" x14ac:dyDescent="0.3">
      <c r="A3369" s="92" t="s">
        <v>5935</v>
      </c>
      <c r="B3369" s="112" t="s">
        <v>5936</v>
      </c>
      <c r="C3369" s="92" t="s">
        <v>5937</v>
      </c>
    </row>
    <row r="3370" spans="1:3" ht="24" x14ac:dyDescent="0.3">
      <c r="A3370" s="92" t="s">
        <v>5938</v>
      </c>
      <c r="B3370" s="112" t="s">
        <v>5939</v>
      </c>
      <c r="C3370" s="92" t="s">
        <v>5940</v>
      </c>
    </row>
    <row r="3371" spans="1:3" ht="24" x14ac:dyDescent="0.3">
      <c r="A3371" s="92" t="s">
        <v>5941</v>
      </c>
      <c r="B3371" s="112" t="s">
        <v>5942</v>
      </c>
      <c r="C3371" s="92" t="s">
        <v>5943</v>
      </c>
    </row>
    <row r="3372" spans="1:3" ht="36" x14ac:dyDescent="0.3">
      <c r="A3372" s="92" t="s">
        <v>5944</v>
      </c>
      <c r="B3372" s="112" t="s">
        <v>5945</v>
      </c>
      <c r="C3372" s="92" t="s">
        <v>5946</v>
      </c>
    </row>
    <row r="3373" spans="1:3" x14ac:dyDescent="0.3">
      <c r="A3373" s="92" t="s">
        <v>5947</v>
      </c>
      <c r="B3373" s="112" t="s">
        <v>5948</v>
      </c>
      <c r="C3373" s="92" t="s">
        <v>5949</v>
      </c>
    </row>
    <row r="3374" spans="1:3" ht="24" x14ac:dyDescent="0.3">
      <c r="A3374" s="92" t="s">
        <v>5950</v>
      </c>
      <c r="B3374" s="112" t="s">
        <v>5951</v>
      </c>
      <c r="C3374" s="92" t="s">
        <v>5952</v>
      </c>
    </row>
    <row r="3375" spans="1:3" x14ac:dyDescent="0.3">
      <c r="A3375" s="92" t="s">
        <v>5953</v>
      </c>
      <c r="B3375" s="112" t="s">
        <v>5954</v>
      </c>
      <c r="C3375" s="92" t="s">
        <v>5955</v>
      </c>
    </row>
    <row r="3376" spans="1:3" x14ac:dyDescent="0.3">
      <c r="A3376" s="92" t="s">
        <v>5956</v>
      </c>
      <c r="B3376" s="112" t="s">
        <v>5957</v>
      </c>
      <c r="C3376" s="92" t="s">
        <v>5958</v>
      </c>
    </row>
    <row r="3377" spans="1:3" ht="24" x14ac:dyDescent="0.3">
      <c r="A3377" s="92" t="s">
        <v>5959</v>
      </c>
      <c r="B3377" s="112" t="s">
        <v>5960</v>
      </c>
      <c r="C3377" s="92" t="s">
        <v>5961</v>
      </c>
    </row>
    <row r="3378" spans="1:3" x14ac:dyDescent="0.3">
      <c r="A3378" s="92" t="s">
        <v>5962</v>
      </c>
      <c r="B3378" s="112" t="s">
        <v>5963</v>
      </c>
      <c r="C3378" s="92" t="s">
        <v>5964</v>
      </c>
    </row>
    <row r="3379" spans="1:3" ht="24" x14ac:dyDescent="0.3">
      <c r="A3379" s="92" t="s">
        <v>5965</v>
      </c>
      <c r="B3379" s="112" t="s">
        <v>5966</v>
      </c>
      <c r="C3379" s="92" t="s">
        <v>5967</v>
      </c>
    </row>
    <row r="3380" spans="1:3" x14ac:dyDescent="0.3">
      <c r="A3380" s="92" t="s">
        <v>5968</v>
      </c>
      <c r="B3380" s="112" t="s">
        <v>5969</v>
      </c>
      <c r="C3380" s="92" t="s">
        <v>5970</v>
      </c>
    </row>
    <row r="3381" spans="1:3" x14ac:dyDescent="0.3">
      <c r="A3381" s="110" t="s">
        <v>5971</v>
      </c>
      <c r="B3381" s="113" t="s">
        <v>5972</v>
      </c>
      <c r="C3381" s="110" t="s">
        <v>5973</v>
      </c>
    </row>
    <row r="3382" spans="1:3" x14ac:dyDescent="0.3">
      <c r="B3382" s="108"/>
    </row>
    <row r="3383" spans="1:3" x14ac:dyDescent="0.3">
      <c r="B3383" s="108"/>
    </row>
    <row r="3384" spans="1:3" x14ac:dyDescent="0.3">
      <c r="B3384" s="108"/>
    </row>
    <row r="3385" spans="1:3" x14ac:dyDescent="0.3">
      <c r="B3385" s="108"/>
    </row>
    <row r="3386" spans="1:3" x14ac:dyDescent="0.3">
      <c r="B3386" s="108"/>
    </row>
    <row r="3387" spans="1:3" x14ac:dyDescent="0.3">
      <c r="B3387" s="108"/>
    </row>
    <row r="3388" spans="1:3" x14ac:dyDescent="0.3">
      <c r="B3388" s="108"/>
    </row>
    <row r="3389" spans="1:3" x14ac:dyDescent="0.3">
      <c r="B3389" s="108"/>
    </row>
    <row r="3390" spans="1:3" x14ac:dyDescent="0.3">
      <c r="A3390" s="338" t="s">
        <v>6015</v>
      </c>
      <c r="B3390" s="108"/>
    </row>
    <row r="3391" spans="1:3" x14ac:dyDescent="0.3">
      <c r="A3391" s="121" t="s">
        <v>50</v>
      </c>
      <c r="B3391" s="108" t="s">
        <v>6160</v>
      </c>
      <c r="C3391" s="13" t="s">
        <v>6161</v>
      </c>
    </row>
    <row r="3392" spans="1:3" x14ac:dyDescent="0.3">
      <c r="A3392" s="151" t="s">
        <v>51</v>
      </c>
      <c r="B3392" s="108" t="s">
        <v>6189</v>
      </c>
      <c r="C3392" s="13" t="s">
        <v>6180</v>
      </c>
    </row>
    <row r="3393" spans="1:3" x14ac:dyDescent="0.3">
      <c r="A3393" s="152" t="s">
        <v>54</v>
      </c>
      <c r="B3393" s="108" t="s">
        <v>6190</v>
      </c>
      <c r="C3393" s="13" t="s">
        <v>6181</v>
      </c>
    </row>
    <row r="3394" spans="1:3" x14ac:dyDescent="0.3">
      <c r="A3394" s="152" t="s">
        <v>52</v>
      </c>
      <c r="B3394" s="108" t="s">
        <v>6191</v>
      </c>
      <c r="C3394" s="13" t="s">
        <v>6182</v>
      </c>
    </row>
    <row r="3395" spans="1:3" x14ac:dyDescent="0.3">
      <c r="A3395" s="152" t="s">
        <v>53</v>
      </c>
      <c r="B3395" s="108" t="s">
        <v>6192</v>
      </c>
      <c r="C3395" s="13" t="s">
        <v>6173</v>
      </c>
    </row>
    <row r="3396" spans="1:3" x14ac:dyDescent="0.3">
      <c r="A3396" s="152" t="s">
        <v>55</v>
      </c>
      <c r="B3396" s="108" t="s">
        <v>6193</v>
      </c>
      <c r="C3396" s="13" t="s">
        <v>6174</v>
      </c>
    </row>
    <row r="3397" spans="1:3" x14ac:dyDescent="0.3">
      <c r="A3397" s="152"/>
      <c r="B3397" s="108"/>
    </row>
    <row r="3398" spans="1:3" x14ac:dyDescent="0.3">
      <c r="A3398" s="153"/>
      <c r="B3398" s="108"/>
    </row>
    <row r="3399" spans="1:3" x14ac:dyDescent="0.3">
      <c r="B3399" s="108"/>
    </row>
    <row r="3400" spans="1:3" x14ac:dyDescent="0.3">
      <c r="B3400" s="108"/>
    </row>
    <row r="3410" spans="1:2" x14ac:dyDescent="0.3">
      <c r="A3410" s="338" t="s">
        <v>6016</v>
      </c>
      <c r="B3410" s="338"/>
    </row>
    <row r="3411" spans="1:2" x14ac:dyDescent="0.3">
      <c r="A3411" s="120" t="s">
        <v>5978</v>
      </c>
      <c r="B3411" s="120" t="s">
        <v>5979</v>
      </c>
    </row>
    <row r="3412" spans="1:2" ht="24" x14ac:dyDescent="0.3">
      <c r="A3412" s="154" t="s">
        <v>68</v>
      </c>
      <c r="B3412" s="154" t="s">
        <v>5980</v>
      </c>
    </row>
    <row r="3413" spans="1:2" ht="24" x14ac:dyDescent="0.3">
      <c r="A3413" s="155" t="s">
        <v>5981</v>
      </c>
      <c r="B3413" s="155" t="s">
        <v>5982</v>
      </c>
    </row>
  </sheetData>
  <sheetProtection algorithmName="SHA-512" hashValue="h0n+kkuwmBfr/NP2/+kRDQWWEFx0yytPQ2xj6yThJYWn0q0baTsvqpyGtAbotbTwnzTD6Uj2VIQGWS/uLfRdFg==" saltValue="/x3XmPZ1v7/XDzr8R/8Z2A==" spinCount="100000" sheet="1" formatColumns="0" formatRows="0" sort="0" autoFilter="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63F32-F705-44FA-B7A4-90FBB110F29A}">
  <dimension ref="A1:F50"/>
  <sheetViews>
    <sheetView showGridLines="0" workbookViewId="0">
      <selection activeCell="D7" sqref="D7"/>
    </sheetView>
  </sheetViews>
  <sheetFormatPr baseColWidth="10" defaultRowHeight="14.4" x14ac:dyDescent="0.3"/>
  <cols>
    <col min="1" max="1" width="9.21875" style="13" customWidth="1"/>
    <col min="2" max="2" width="63" style="13" customWidth="1"/>
    <col min="3" max="3" width="16.6640625" style="13" customWidth="1"/>
    <col min="4" max="4" width="79.6640625" style="13" customWidth="1"/>
    <col min="5" max="5" width="33.33203125" style="13" customWidth="1"/>
    <col min="6" max="6" width="22.21875" style="13" customWidth="1"/>
    <col min="7" max="16384" width="11.5546875" style="13"/>
  </cols>
  <sheetData>
    <row r="1" spans="1:6" ht="40.049999999999997" customHeight="1" x14ac:dyDescent="0.4">
      <c r="A1" s="483" t="s">
        <v>420</v>
      </c>
      <c r="B1" s="411"/>
      <c r="C1" s="411"/>
      <c r="D1" s="411"/>
      <c r="E1" s="411"/>
      <c r="F1" s="411"/>
    </row>
    <row r="2" spans="1:6" x14ac:dyDescent="0.3">
      <c r="A2" s="176"/>
      <c r="B2" s="176"/>
      <c r="C2" s="176"/>
      <c r="D2" s="176"/>
      <c r="E2" s="176"/>
      <c r="F2" s="176"/>
    </row>
    <row r="3" spans="1:6" ht="14.4" customHeight="1" x14ac:dyDescent="0.3">
      <c r="A3" s="480" t="s">
        <v>421</v>
      </c>
      <c r="B3" s="480"/>
      <c r="C3" s="480"/>
      <c r="D3" s="480"/>
      <c r="E3" s="480"/>
      <c r="F3" s="480"/>
    </row>
    <row r="4" spans="1:6" x14ac:dyDescent="0.3">
      <c r="A4" s="202" t="s">
        <v>422</v>
      </c>
      <c r="B4" s="203" t="s">
        <v>423</v>
      </c>
      <c r="C4" s="203" t="s">
        <v>424</v>
      </c>
      <c r="D4" s="203" t="s">
        <v>425</v>
      </c>
      <c r="E4" s="204" t="s">
        <v>426</v>
      </c>
      <c r="F4" s="176"/>
    </row>
    <row r="5" spans="1:6" s="209" customFormat="1" ht="37.200000000000003" customHeight="1" x14ac:dyDescent="0.3">
      <c r="A5" s="205" t="s">
        <v>427</v>
      </c>
      <c r="B5" s="206" t="s">
        <v>428</v>
      </c>
      <c r="C5" s="206" t="s">
        <v>6002</v>
      </c>
      <c r="D5" s="206" t="s">
        <v>429</v>
      </c>
      <c r="E5" s="207" t="s">
        <v>430</v>
      </c>
      <c r="F5" s="208"/>
    </row>
    <row r="6" spans="1:6" s="209" customFormat="1" ht="37.200000000000003" customHeight="1" x14ac:dyDescent="0.3">
      <c r="A6" s="205" t="s">
        <v>431</v>
      </c>
      <c r="B6" s="206" t="s">
        <v>432</v>
      </c>
      <c r="C6" s="206" t="s">
        <v>6003</v>
      </c>
      <c r="D6" s="206" t="s">
        <v>433</v>
      </c>
      <c r="E6" s="207" t="s">
        <v>430</v>
      </c>
      <c r="F6" s="208"/>
    </row>
    <row r="7" spans="1:6" s="209" customFormat="1" ht="37.200000000000003" customHeight="1" x14ac:dyDescent="0.3">
      <c r="A7" s="205" t="s">
        <v>434</v>
      </c>
      <c r="B7" s="206" t="s">
        <v>435</v>
      </c>
      <c r="C7" s="206" t="s">
        <v>6004</v>
      </c>
      <c r="D7" s="206" t="s">
        <v>436</v>
      </c>
      <c r="E7" s="207" t="s">
        <v>430</v>
      </c>
      <c r="F7" s="208"/>
    </row>
    <row r="8" spans="1:6" s="209" customFormat="1" ht="37.200000000000003" customHeight="1" x14ac:dyDescent="0.3">
      <c r="A8" s="205" t="s">
        <v>437</v>
      </c>
      <c r="B8" s="206" t="s">
        <v>438</v>
      </c>
      <c r="C8" s="206" t="s">
        <v>6005</v>
      </c>
      <c r="D8" s="206" t="s">
        <v>439</v>
      </c>
      <c r="E8" s="207" t="s">
        <v>430</v>
      </c>
      <c r="F8" s="208"/>
    </row>
    <row r="9" spans="1:6" s="209" customFormat="1" ht="37.200000000000003" customHeight="1" x14ac:dyDescent="0.3">
      <c r="A9" s="205" t="s">
        <v>440</v>
      </c>
      <c r="B9" s="206" t="s">
        <v>441</v>
      </c>
      <c r="C9" s="206" t="s">
        <v>442</v>
      </c>
      <c r="D9" s="206" t="s">
        <v>443</v>
      </c>
      <c r="E9" s="207" t="s">
        <v>430</v>
      </c>
      <c r="F9" s="208"/>
    </row>
    <row r="10" spans="1:6" s="209" customFormat="1" ht="37.200000000000003" customHeight="1" x14ac:dyDescent="0.3">
      <c r="A10" s="205" t="s">
        <v>444</v>
      </c>
      <c r="B10" s="206" t="s">
        <v>445</v>
      </c>
      <c r="C10" s="206" t="s">
        <v>6006</v>
      </c>
      <c r="D10" s="206" t="s">
        <v>446</v>
      </c>
      <c r="E10" s="207" t="s">
        <v>447</v>
      </c>
      <c r="F10" s="208"/>
    </row>
    <row r="11" spans="1:6" s="209" customFormat="1" ht="37.200000000000003" customHeight="1" x14ac:dyDescent="0.3">
      <c r="A11" s="205" t="s">
        <v>448</v>
      </c>
      <c r="B11" s="206" t="s">
        <v>449</v>
      </c>
      <c r="C11" s="206" t="s">
        <v>6007</v>
      </c>
      <c r="D11" s="206" t="s">
        <v>450</v>
      </c>
      <c r="E11" s="207" t="s">
        <v>430</v>
      </c>
      <c r="F11" s="208"/>
    </row>
    <row r="12" spans="1:6" s="209" customFormat="1" ht="37.200000000000003" customHeight="1" x14ac:dyDescent="0.3">
      <c r="A12" s="205" t="s">
        <v>451</v>
      </c>
      <c r="B12" s="206" t="s">
        <v>452</v>
      </c>
      <c r="C12" s="206" t="s">
        <v>6008</v>
      </c>
      <c r="D12" s="206" t="s">
        <v>453</v>
      </c>
      <c r="E12" s="207" t="s">
        <v>430</v>
      </c>
      <c r="F12" s="208"/>
    </row>
    <row r="13" spans="1:6" s="209" customFormat="1" ht="37.200000000000003" customHeight="1" x14ac:dyDescent="0.3">
      <c r="A13" s="210" t="s">
        <v>454</v>
      </c>
      <c r="B13" s="211" t="s">
        <v>455</v>
      </c>
      <c r="C13" s="211" t="s">
        <v>6009</v>
      </c>
      <c r="D13" s="211" t="s">
        <v>456</v>
      </c>
      <c r="E13" s="212" t="s">
        <v>430</v>
      </c>
      <c r="F13" s="208"/>
    </row>
    <row r="14" spans="1:6" x14ac:dyDescent="0.3">
      <c r="A14" s="176"/>
      <c r="B14" s="176"/>
      <c r="C14" s="176"/>
      <c r="D14" s="176"/>
      <c r="E14" s="176"/>
      <c r="F14" s="176"/>
    </row>
    <row r="15" spans="1:6" x14ac:dyDescent="0.3">
      <c r="A15" s="484" t="s">
        <v>6423</v>
      </c>
      <c r="B15" s="411"/>
      <c r="C15" s="411"/>
      <c r="D15" s="411"/>
      <c r="E15" s="411"/>
      <c r="F15" s="411"/>
    </row>
    <row r="16" spans="1:6" x14ac:dyDescent="0.3">
      <c r="A16" s="202" t="s">
        <v>422</v>
      </c>
      <c r="B16" s="203" t="s">
        <v>393</v>
      </c>
      <c r="C16" s="203" t="s">
        <v>457</v>
      </c>
      <c r="D16" s="204" t="s">
        <v>39</v>
      </c>
      <c r="E16" s="176"/>
      <c r="F16" s="176"/>
    </row>
    <row r="17" spans="1:6" ht="36" x14ac:dyDescent="0.3">
      <c r="A17" s="213" t="s">
        <v>458</v>
      </c>
      <c r="B17" s="214" t="s">
        <v>4860</v>
      </c>
      <c r="C17" s="214" t="s">
        <v>1157</v>
      </c>
      <c r="D17" s="215" t="s">
        <v>4861</v>
      </c>
      <c r="E17" s="176"/>
      <c r="F17" s="176"/>
    </row>
    <row r="18" spans="1:6" ht="24" x14ac:dyDescent="0.3">
      <c r="A18" s="213" t="s">
        <v>459</v>
      </c>
      <c r="B18" s="214" t="s">
        <v>4862</v>
      </c>
      <c r="C18" s="214" t="s">
        <v>460</v>
      </c>
      <c r="D18" s="215" t="s">
        <v>4861</v>
      </c>
      <c r="E18" s="176"/>
      <c r="F18" s="176"/>
    </row>
    <row r="19" spans="1:6" ht="24" x14ac:dyDescent="0.3">
      <c r="A19" s="213" t="s">
        <v>461</v>
      </c>
      <c r="B19" s="214" t="s">
        <v>4865</v>
      </c>
      <c r="C19" s="214" t="s">
        <v>1158</v>
      </c>
      <c r="D19" s="215" t="s">
        <v>4861</v>
      </c>
      <c r="E19" s="176"/>
      <c r="F19" s="176"/>
    </row>
    <row r="20" spans="1:6" ht="96" x14ac:dyDescent="0.3">
      <c r="A20" s="213" t="s">
        <v>462</v>
      </c>
      <c r="B20" s="214" t="s">
        <v>6424</v>
      </c>
      <c r="C20" s="214" t="s">
        <v>1159</v>
      </c>
      <c r="D20" s="216" t="s">
        <v>4861</v>
      </c>
      <c r="E20" s="176"/>
      <c r="F20" s="176"/>
    </row>
    <row r="21" spans="1:6" ht="72" x14ac:dyDescent="0.3">
      <c r="A21" s="213" t="s">
        <v>463</v>
      </c>
      <c r="B21" s="214" t="s">
        <v>6427</v>
      </c>
      <c r="C21" s="214" t="s">
        <v>6428</v>
      </c>
      <c r="D21" s="216" t="s">
        <v>4861</v>
      </c>
      <c r="E21" s="176"/>
      <c r="F21" s="176"/>
    </row>
    <row r="22" spans="1:6" ht="120" x14ac:dyDescent="0.3">
      <c r="A22" s="213" t="s">
        <v>464</v>
      </c>
      <c r="B22" s="214" t="s">
        <v>6216</v>
      </c>
      <c r="C22" s="214" t="s">
        <v>465</v>
      </c>
      <c r="D22" s="216" t="s">
        <v>4861</v>
      </c>
      <c r="E22" s="176"/>
      <c r="F22" s="176"/>
    </row>
    <row r="23" spans="1:6" ht="108" x14ac:dyDescent="0.3">
      <c r="A23" s="213" t="s">
        <v>466</v>
      </c>
      <c r="B23" s="214" t="s">
        <v>6384</v>
      </c>
      <c r="C23" s="214" t="s">
        <v>6385</v>
      </c>
      <c r="D23" s="216" t="s">
        <v>4861</v>
      </c>
      <c r="E23" s="176"/>
      <c r="F23" s="176"/>
    </row>
    <row r="24" spans="1:6" ht="60" x14ac:dyDescent="0.3">
      <c r="A24" s="217" t="s">
        <v>467</v>
      </c>
      <c r="B24" s="218" t="s">
        <v>6425</v>
      </c>
      <c r="C24" s="218" t="s">
        <v>468</v>
      </c>
      <c r="D24" s="219" t="s">
        <v>6209</v>
      </c>
      <c r="E24" s="176"/>
      <c r="F24" s="176"/>
    </row>
    <row r="25" spans="1:6" ht="36" x14ac:dyDescent="0.3">
      <c r="A25" s="220" t="s">
        <v>1170</v>
      </c>
      <c r="B25" s="221" t="s">
        <v>4864</v>
      </c>
      <c r="C25" s="222" t="s">
        <v>1158</v>
      </c>
      <c r="D25" s="223" t="s">
        <v>4861</v>
      </c>
      <c r="E25" s="176"/>
      <c r="F25" s="176"/>
    </row>
    <row r="26" spans="1:6" ht="72" x14ac:dyDescent="0.3">
      <c r="A26" s="213" t="s">
        <v>1171</v>
      </c>
      <c r="B26" s="214" t="s">
        <v>5397</v>
      </c>
      <c r="C26" s="214" t="s">
        <v>4859</v>
      </c>
      <c r="D26" s="215" t="s">
        <v>4861</v>
      </c>
      <c r="E26" s="176"/>
      <c r="F26" s="176"/>
    </row>
    <row r="27" spans="1:6" ht="84" x14ac:dyDescent="0.3">
      <c r="A27" s="217" t="s">
        <v>1172</v>
      </c>
      <c r="B27" s="218" t="s">
        <v>6098</v>
      </c>
      <c r="C27" s="218" t="s">
        <v>412</v>
      </c>
      <c r="D27" s="250" t="s">
        <v>44</v>
      </c>
      <c r="E27" s="176"/>
      <c r="F27" s="176"/>
    </row>
    <row r="28" spans="1:6" ht="14.4" customHeight="1" x14ac:dyDescent="0.3">
      <c r="A28" s="220" t="s">
        <v>5462</v>
      </c>
      <c r="B28" s="222" t="s">
        <v>5545</v>
      </c>
      <c r="C28" s="222" t="s">
        <v>5546</v>
      </c>
      <c r="D28" s="223" t="s">
        <v>4861</v>
      </c>
      <c r="E28" s="176"/>
      <c r="F28" s="176"/>
    </row>
    <row r="29" spans="1:6" ht="14.4" customHeight="1" x14ac:dyDescent="0.3">
      <c r="A29" s="224" t="s">
        <v>5985</v>
      </c>
      <c r="B29" s="225" t="s">
        <v>6030</v>
      </c>
      <c r="C29" s="225" t="s">
        <v>6031</v>
      </c>
      <c r="D29" s="226" t="s">
        <v>4861</v>
      </c>
      <c r="E29" s="176"/>
      <c r="F29" s="176"/>
    </row>
    <row r="30" spans="1:6" ht="14.4" customHeight="1" x14ac:dyDescent="0.3">
      <c r="A30" s="217" t="s">
        <v>5993</v>
      </c>
      <c r="B30" s="218" t="s">
        <v>6208</v>
      </c>
      <c r="C30" s="218" t="s">
        <v>6032</v>
      </c>
      <c r="D30" s="227" t="s">
        <v>6209</v>
      </c>
      <c r="E30" s="176"/>
      <c r="F30" s="176"/>
    </row>
    <row r="31" spans="1:6" ht="14.4" customHeight="1" x14ac:dyDescent="0.3">
      <c r="A31" s="158" t="s">
        <v>6210</v>
      </c>
      <c r="B31" s="159" t="s">
        <v>6211</v>
      </c>
      <c r="C31" s="160" t="s">
        <v>6212</v>
      </c>
      <c r="D31" s="162" t="s">
        <v>4861</v>
      </c>
      <c r="E31" s="176"/>
      <c r="F31" s="176"/>
    </row>
    <row r="32" spans="1:6" ht="14.4" customHeight="1" x14ac:dyDescent="0.3">
      <c r="A32" s="480" t="s">
        <v>469</v>
      </c>
      <c r="B32" s="480"/>
      <c r="C32" s="480"/>
      <c r="D32" s="480"/>
      <c r="E32" s="480"/>
      <c r="F32" s="480"/>
    </row>
    <row r="33" spans="1:6" ht="14.4" customHeight="1" x14ac:dyDescent="0.3">
      <c r="A33" s="485" t="s">
        <v>470</v>
      </c>
      <c r="B33" s="485"/>
      <c r="C33" s="485"/>
      <c r="D33" s="485"/>
      <c r="E33" s="485"/>
      <c r="F33" s="485"/>
    </row>
    <row r="34" spans="1:6" ht="14.4" customHeight="1" x14ac:dyDescent="0.3">
      <c r="A34" s="481" t="s">
        <v>6033</v>
      </c>
      <c r="B34" s="481"/>
      <c r="C34" s="481"/>
      <c r="D34" s="481"/>
      <c r="E34" s="481"/>
      <c r="F34" s="481"/>
    </row>
    <row r="35" spans="1:6" ht="14.4" customHeight="1" x14ac:dyDescent="0.3">
      <c r="A35" s="481" t="s">
        <v>6034</v>
      </c>
      <c r="B35" s="481"/>
      <c r="C35" s="481"/>
      <c r="D35" s="481"/>
      <c r="E35" s="481"/>
      <c r="F35" s="481"/>
    </row>
    <row r="36" spans="1:6" ht="14.4" customHeight="1" x14ac:dyDescent="0.3">
      <c r="A36" s="481" t="s">
        <v>6035</v>
      </c>
      <c r="B36" s="481"/>
      <c r="C36" s="481"/>
      <c r="D36" s="481"/>
      <c r="E36" s="481"/>
      <c r="F36" s="481"/>
    </row>
    <row r="37" spans="1:6" ht="14.4" customHeight="1" x14ac:dyDescent="0.3">
      <c r="A37" s="481" t="s">
        <v>6010</v>
      </c>
      <c r="B37" s="481"/>
      <c r="C37" s="481"/>
      <c r="D37" s="481"/>
      <c r="E37" s="481"/>
      <c r="F37" s="481"/>
    </row>
    <row r="38" spans="1:6" ht="14.4" customHeight="1" x14ac:dyDescent="0.3">
      <c r="A38" s="481" t="s">
        <v>6011</v>
      </c>
      <c r="B38" s="481"/>
      <c r="C38" s="481"/>
      <c r="D38" s="481"/>
      <c r="E38" s="481"/>
      <c r="F38" s="481"/>
    </row>
    <row r="39" spans="1:6" x14ac:dyDescent="0.3">
      <c r="A39" s="482" t="s">
        <v>6036</v>
      </c>
      <c r="B39" s="482"/>
      <c r="C39" s="482"/>
      <c r="D39" s="482"/>
      <c r="E39" s="482"/>
      <c r="F39" s="482"/>
    </row>
    <row r="41" spans="1:6" x14ac:dyDescent="0.3">
      <c r="A41" s="480" t="s">
        <v>6387</v>
      </c>
      <c r="B41" s="480"/>
      <c r="C41" s="480"/>
      <c r="D41" s="480"/>
      <c r="E41" s="480"/>
      <c r="F41" s="480"/>
    </row>
    <row r="42" spans="1:6" ht="24" x14ac:dyDescent="0.3">
      <c r="A42" s="202" t="s">
        <v>422</v>
      </c>
      <c r="B42" s="203" t="s">
        <v>423</v>
      </c>
      <c r="C42" s="203" t="s">
        <v>6388</v>
      </c>
      <c r="D42" s="203" t="s">
        <v>6389</v>
      </c>
      <c r="E42" s="204" t="s">
        <v>6390</v>
      </c>
    </row>
    <row r="43" spans="1:6" ht="60" customHeight="1" x14ac:dyDescent="0.3">
      <c r="A43" s="383" t="s">
        <v>6391</v>
      </c>
      <c r="B43" s="384" t="s">
        <v>6392</v>
      </c>
      <c r="C43" s="384" t="s">
        <v>6007</v>
      </c>
      <c r="D43" s="384" t="s">
        <v>6393</v>
      </c>
      <c r="E43" s="385" t="s">
        <v>393</v>
      </c>
    </row>
    <row r="44" spans="1:6" ht="60" customHeight="1" x14ac:dyDescent="0.3">
      <c r="A44" s="383" t="s">
        <v>6394</v>
      </c>
      <c r="B44" s="384" t="s">
        <v>6395</v>
      </c>
      <c r="C44" s="384" t="s">
        <v>6396</v>
      </c>
      <c r="D44" s="384" t="s">
        <v>6397</v>
      </c>
      <c r="E44" s="385" t="s">
        <v>393</v>
      </c>
    </row>
    <row r="45" spans="1:6" ht="60" customHeight="1" x14ac:dyDescent="0.3">
      <c r="A45" s="383" t="s">
        <v>6398</v>
      </c>
      <c r="B45" s="384" t="s">
        <v>6399</v>
      </c>
      <c r="C45" s="384" t="s">
        <v>6009</v>
      </c>
      <c r="D45" s="384" t="s">
        <v>6400</v>
      </c>
      <c r="E45" s="385" t="s">
        <v>393</v>
      </c>
    </row>
    <row r="46" spans="1:6" ht="60" customHeight="1" x14ac:dyDescent="0.3">
      <c r="A46" s="383" t="s">
        <v>6401</v>
      </c>
      <c r="B46" s="384" t="s">
        <v>6402</v>
      </c>
      <c r="C46" s="384" t="s">
        <v>6003</v>
      </c>
      <c r="D46" s="384" t="s">
        <v>6403</v>
      </c>
      <c r="E46" s="385" t="s">
        <v>393</v>
      </c>
    </row>
    <row r="47" spans="1:6" ht="60" customHeight="1" x14ac:dyDescent="0.3">
      <c r="A47" s="383" t="s">
        <v>6404</v>
      </c>
      <c r="B47" s="384" t="s">
        <v>6405</v>
      </c>
      <c r="C47" s="384" t="s">
        <v>6005</v>
      </c>
      <c r="D47" s="384" t="s">
        <v>6406</v>
      </c>
      <c r="E47" s="385" t="s">
        <v>6407</v>
      </c>
    </row>
    <row r="48" spans="1:6" ht="60" customHeight="1" x14ac:dyDescent="0.3">
      <c r="A48" s="383" t="s">
        <v>6408</v>
      </c>
      <c r="B48" s="384" t="s">
        <v>6409</v>
      </c>
      <c r="C48" s="384" t="s">
        <v>6006</v>
      </c>
      <c r="D48" s="384" t="s">
        <v>6410</v>
      </c>
      <c r="E48" s="385" t="s">
        <v>393</v>
      </c>
    </row>
    <row r="49" spans="1:5" ht="60" customHeight="1" x14ac:dyDescent="0.3">
      <c r="A49" s="383" t="s">
        <v>6411</v>
      </c>
      <c r="B49" s="384" t="s">
        <v>6412</v>
      </c>
      <c r="C49" s="384" t="s">
        <v>6413</v>
      </c>
      <c r="D49" s="384" t="s">
        <v>6414</v>
      </c>
      <c r="E49" s="385" t="s">
        <v>393</v>
      </c>
    </row>
    <row r="50" spans="1:5" ht="60" customHeight="1" x14ac:dyDescent="0.3">
      <c r="A50" s="383" t="s">
        <v>6415</v>
      </c>
      <c r="B50" s="384" t="s">
        <v>6416</v>
      </c>
      <c r="C50" s="384" t="s">
        <v>6417</v>
      </c>
      <c r="D50" s="384" t="s">
        <v>6418</v>
      </c>
      <c r="E50" s="385" t="s">
        <v>393</v>
      </c>
    </row>
  </sheetData>
  <sheetProtection algorithmName="SHA-512" hashValue="Kqj7I6Pf6/hoySc4YrrNXogql/g28W3Qa+vdFuVyDwStSlqPfdECdmXf5UXG7KyiIQfphAd/arC69vT1tSriGg==" saltValue="9A8kaJFgvF1aMn/dEwUMIg==" spinCount="100000" sheet="1" objects="1" scenarios="1"/>
  <mergeCells count="12">
    <mergeCell ref="A41:F41"/>
    <mergeCell ref="A38:F38"/>
    <mergeCell ref="A39:F39"/>
    <mergeCell ref="A1:F1"/>
    <mergeCell ref="A3:F3"/>
    <mergeCell ref="A15:F15"/>
    <mergeCell ref="A36:F36"/>
    <mergeCell ref="A37:F37"/>
    <mergeCell ref="A33:F33"/>
    <mergeCell ref="A34:F34"/>
    <mergeCell ref="A35:F35"/>
    <mergeCell ref="A32:F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60727-31CB-4719-8C1F-C305376A7B86}">
  <dimension ref="A1:BQ103"/>
  <sheetViews>
    <sheetView showGridLines="0" zoomScaleNormal="100" workbookViewId="0">
      <pane xSplit="2" ySplit="3" topLeftCell="S4" activePane="bottomRight" state="frozen"/>
      <selection pane="topRight"/>
      <selection pane="bottomLeft"/>
      <selection pane="bottomRight" activeCell="S4" sqref="S4"/>
    </sheetView>
  </sheetViews>
  <sheetFormatPr baseColWidth="10" defaultRowHeight="14.4" x14ac:dyDescent="0.3"/>
  <cols>
    <col min="1" max="1" width="20.33203125" style="13" customWidth="1"/>
    <col min="2" max="2" width="48.77734375" style="13" customWidth="1"/>
    <col min="3" max="5" width="24.77734375" style="13" customWidth="1"/>
    <col min="6" max="8" width="25.77734375" style="13" customWidth="1"/>
    <col min="9" max="9" width="22.44140625" style="13" customWidth="1"/>
    <col min="10" max="10" width="17.77734375" style="14" customWidth="1"/>
    <col min="11" max="12" width="17.77734375" style="13" customWidth="1"/>
    <col min="13" max="13" width="61.109375" style="13" customWidth="1"/>
    <col min="14" max="18" width="17.77734375" style="13" customWidth="1"/>
    <col min="19" max="19" width="17.77734375" style="14" customWidth="1"/>
    <col min="20" max="20" width="52.6640625" style="13" customWidth="1"/>
    <col min="21" max="28" width="17.77734375" style="13" customWidth="1"/>
    <col min="29" max="29" width="40.77734375" style="13" customWidth="1"/>
    <col min="30" max="38" width="12.77734375" style="13" customWidth="1"/>
    <col min="39" max="45" width="12.77734375" style="14" customWidth="1"/>
    <col min="46" max="46" width="17" style="14" customWidth="1"/>
    <col min="47" max="47" width="12.77734375" style="14" customWidth="1"/>
    <col min="48" max="51" width="12.77734375" style="52" customWidth="1"/>
    <col min="52" max="52" width="19.77734375" style="14" customWidth="1"/>
    <col min="53" max="56" width="12.77734375" style="14" customWidth="1"/>
    <col min="57" max="63" width="12.77734375" style="13" customWidth="1"/>
    <col min="64" max="64" width="20.5546875" style="13" customWidth="1"/>
    <col min="65" max="65" width="12.77734375" style="14" customWidth="1"/>
    <col min="66" max="66" width="144.5546875" style="13" customWidth="1"/>
    <col min="67" max="67" width="12.77734375" style="14" customWidth="1"/>
    <col min="68" max="68" width="11.5546875" style="14"/>
    <col min="69" max="16384" width="11.5546875" style="13"/>
  </cols>
  <sheetData>
    <row r="1" spans="1:69" ht="39.6" customHeight="1" x14ac:dyDescent="0.3">
      <c r="A1" s="351" t="s">
        <v>6259</v>
      </c>
    </row>
    <row r="2" spans="1:69" s="60" customFormat="1" ht="20.399999999999999" customHeight="1" x14ac:dyDescent="0.3">
      <c r="A2" s="430" t="s">
        <v>158</v>
      </c>
      <c r="B2" s="430"/>
      <c r="C2" s="430"/>
      <c r="D2" s="430"/>
      <c r="E2" s="430"/>
      <c r="F2" s="430"/>
      <c r="G2" s="430"/>
      <c r="H2" s="430"/>
      <c r="I2" s="430"/>
      <c r="J2" s="430"/>
      <c r="K2" s="430"/>
      <c r="L2" s="430"/>
      <c r="M2" s="430"/>
      <c r="N2" s="431" t="s">
        <v>5994</v>
      </c>
      <c r="O2" s="431"/>
      <c r="P2" s="431"/>
      <c r="Q2" s="431"/>
      <c r="R2" s="431"/>
      <c r="S2" s="431"/>
      <c r="T2" s="431"/>
      <c r="U2" s="54" t="s">
        <v>5995</v>
      </c>
      <c r="V2" s="54"/>
      <c r="W2" s="54"/>
      <c r="X2" s="54"/>
      <c r="Y2" s="54"/>
      <c r="Z2" s="54"/>
      <c r="AA2" s="54"/>
      <c r="AB2" s="54"/>
      <c r="AC2" s="54"/>
      <c r="AD2" s="55" t="s">
        <v>159</v>
      </c>
      <c r="AE2" s="55"/>
      <c r="AF2" s="55"/>
      <c r="AG2" s="55"/>
      <c r="AH2" s="55"/>
      <c r="AI2" s="55"/>
      <c r="AJ2" s="55"/>
      <c r="AK2" s="55"/>
      <c r="AL2" s="55"/>
      <c r="AM2" s="56" t="s">
        <v>160</v>
      </c>
      <c r="AN2" s="57"/>
      <c r="AO2" s="57"/>
      <c r="AP2" s="57"/>
      <c r="AQ2" s="57"/>
      <c r="AR2" s="57"/>
      <c r="AS2" s="57"/>
      <c r="AT2" s="57"/>
      <c r="AU2" s="57"/>
      <c r="AV2" s="69" t="s">
        <v>161</v>
      </c>
      <c r="AW2" s="53"/>
      <c r="AX2" s="53"/>
      <c r="AY2" s="53"/>
      <c r="AZ2" s="53"/>
      <c r="BA2" s="53"/>
      <c r="BB2" s="53"/>
      <c r="BC2" s="53"/>
      <c r="BD2" s="53"/>
      <c r="BE2" s="58" t="s">
        <v>162</v>
      </c>
      <c r="BF2" s="58"/>
      <c r="BG2" s="58"/>
      <c r="BH2" s="58"/>
      <c r="BI2" s="58"/>
      <c r="BJ2" s="58"/>
      <c r="BK2" s="58"/>
      <c r="BL2" s="58"/>
      <c r="BM2" s="68" t="s">
        <v>163</v>
      </c>
      <c r="BN2" s="59"/>
      <c r="BO2" s="67"/>
      <c r="BP2" s="67"/>
      <c r="BQ2" s="67"/>
    </row>
    <row r="3" spans="1:69" ht="48" x14ac:dyDescent="0.3">
      <c r="A3" s="17" t="s">
        <v>6260</v>
      </c>
      <c r="B3" s="17" t="s">
        <v>6261</v>
      </c>
      <c r="C3" s="17" t="s">
        <v>115</v>
      </c>
      <c r="D3" s="17" t="s">
        <v>164</v>
      </c>
      <c r="E3" s="17" t="s">
        <v>165</v>
      </c>
      <c r="F3" s="17" t="s">
        <v>166</v>
      </c>
      <c r="G3" s="17" t="s">
        <v>167</v>
      </c>
      <c r="H3" s="17" t="s">
        <v>488</v>
      </c>
      <c r="I3" s="17" t="s">
        <v>168</v>
      </c>
      <c r="J3" s="17" t="s">
        <v>169</v>
      </c>
      <c r="K3" s="17" t="s">
        <v>5996</v>
      </c>
      <c r="L3" s="17" t="s">
        <v>170</v>
      </c>
      <c r="M3" s="17" t="s">
        <v>171</v>
      </c>
      <c r="N3" s="311" t="s">
        <v>172</v>
      </c>
      <c r="O3" s="311" t="s">
        <v>173</v>
      </c>
      <c r="P3" s="311" t="s">
        <v>174</v>
      </c>
      <c r="Q3" s="311" t="s">
        <v>175</v>
      </c>
      <c r="R3" s="311" t="s">
        <v>176</v>
      </c>
      <c r="S3" s="311" t="s">
        <v>177</v>
      </c>
      <c r="T3" s="311" t="s">
        <v>178</v>
      </c>
      <c r="U3" s="15" t="s">
        <v>5983</v>
      </c>
      <c r="V3" s="15" t="s">
        <v>179</v>
      </c>
      <c r="W3" s="15" t="s">
        <v>180</v>
      </c>
      <c r="X3" s="15" t="s">
        <v>181</v>
      </c>
      <c r="Y3" s="15" t="s">
        <v>182</v>
      </c>
      <c r="Z3" s="15" t="s">
        <v>183</v>
      </c>
      <c r="AA3" s="15" t="s">
        <v>67</v>
      </c>
      <c r="AB3" s="15" t="s">
        <v>5997</v>
      </c>
      <c r="AC3" s="15" t="s">
        <v>184</v>
      </c>
      <c r="AD3" s="16" t="s">
        <v>490</v>
      </c>
      <c r="AE3" s="16" t="s">
        <v>489</v>
      </c>
      <c r="AF3" s="16" t="s">
        <v>491</v>
      </c>
      <c r="AG3" s="16" t="s">
        <v>492</v>
      </c>
      <c r="AH3" s="16" t="s">
        <v>493</v>
      </c>
      <c r="AI3" s="16" t="s">
        <v>494</v>
      </c>
      <c r="AJ3" s="16" t="s">
        <v>495</v>
      </c>
      <c r="AK3" s="16" t="s">
        <v>496</v>
      </c>
      <c r="AL3" s="16" t="s">
        <v>497</v>
      </c>
      <c r="AM3" s="17" t="s">
        <v>185</v>
      </c>
      <c r="AN3" s="17" t="s">
        <v>186</v>
      </c>
      <c r="AO3" s="17" t="s">
        <v>187</v>
      </c>
      <c r="AP3" s="17" t="s">
        <v>188</v>
      </c>
      <c r="AQ3" s="17" t="s">
        <v>189</v>
      </c>
      <c r="AR3" s="17" t="s">
        <v>190</v>
      </c>
      <c r="AS3" s="17" t="s">
        <v>191</v>
      </c>
      <c r="AT3" s="17" t="s">
        <v>192</v>
      </c>
      <c r="AU3" s="17" t="s">
        <v>193</v>
      </c>
      <c r="AV3" s="18" t="s">
        <v>498</v>
      </c>
      <c r="AW3" s="18" t="s">
        <v>499</v>
      </c>
      <c r="AX3" s="18" t="s">
        <v>500</v>
      </c>
      <c r="AY3" s="18" t="s">
        <v>501</v>
      </c>
      <c r="AZ3" s="18" t="s">
        <v>194</v>
      </c>
      <c r="BA3" s="18" t="s">
        <v>195</v>
      </c>
      <c r="BB3" s="18" t="s">
        <v>196</v>
      </c>
      <c r="BC3" s="18" t="s">
        <v>678</v>
      </c>
      <c r="BD3" s="18" t="s">
        <v>197</v>
      </c>
      <c r="BE3" s="19" t="s">
        <v>198</v>
      </c>
      <c r="BF3" s="19" t="s">
        <v>199</v>
      </c>
      <c r="BG3" s="19" t="s">
        <v>200</v>
      </c>
      <c r="BH3" s="19" t="s">
        <v>201</v>
      </c>
      <c r="BI3" s="19" t="s">
        <v>202</v>
      </c>
      <c r="BJ3" s="19" t="s">
        <v>203</v>
      </c>
      <c r="BK3" s="19" t="s">
        <v>204</v>
      </c>
      <c r="BL3" s="19" t="s">
        <v>205</v>
      </c>
      <c r="BM3" s="20" t="s">
        <v>206</v>
      </c>
      <c r="BN3" s="20" t="s">
        <v>207</v>
      </c>
      <c r="BO3" s="79" t="s">
        <v>208</v>
      </c>
      <c r="BP3" s="80" t="s">
        <v>6057</v>
      </c>
      <c r="BQ3" s="80" t="s">
        <v>6262</v>
      </c>
    </row>
    <row r="4" spans="1:69" ht="48.6" customHeight="1" x14ac:dyDescent="0.3">
      <c r="A4" s="23" t="s">
        <v>6058</v>
      </c>
      <c r="B4" s="24" t="s">
        <v>6148</v>
      </c>
      <c r="C4" s="24" t="s">
        <v>675</v>
      </c>
      <c r="D4" s="24" t="s">
        <v>472</v>
      </c>
      <c r="E4" s="24" t="s">
        <v>74</v>
      </c>
      <c r="F4" s="24" t="s">
        <v>6041</v>
      </c>
      <c r="G4" s="24" t="s">
        <v>6043</v>
      </c>
      <c r="H4" s="24" t="s">
        <v>689</v>
      </c>
      <c r="I4" s="25" t="s">
        <v>6059</v>
      </c>
      <c r="J4" s="81">
        <v>2027</v>
      </c>
      <c r="K4" s="25" t="s">
        <v>37</v>
      </c>
      <c r="L4" s="25" t="s">
        <v>27</v>
      </c>
      <c r="M4" s="24" t="s">
        <v>6060</v>
      </c>
      <c r="N4" s="25" t="s">
        <v>27</v>
      </c>
      <c r="O4" s="25" t="s">
        <v>27</v>
      </c>
      <c r="P4" s="25" t="s">
        <v>27</v>
      </c>
      <c r="Q4" s="25" t="s">
        <v>27</v>
      </c>
      <c r="R4" s="25" t="s">
        <v>27</v>
      </c>
      <c r="S4" s="26" t="str">
        <f t="shared" ref="S4:S35" si="0">IF(COUNTA($N4:$R4)=0,"",IF(COUNTIF($N4:$R4,INDEX(Cat_Eleg,3))&gt;0,INDEX(Cat_ResEleg,3),IF(COUNTIF($N4:$R4,INDEX(Cat_Eleg,1))=5,INDEX(Cat_ResEleg,1),INDEX(Cat_ResEleg,2))))</f>
        <v>Elegible</v>
      </c>
      <c r="T4" s="24"/>
      <c r="U4" s="25" t="s">
        <v>68</v>
      </c>
      <c r="V4" s="25" t="s">
        <v>27</v>
      </c>
      <c r="W4" s="25" t="s">
        <v>27</v>
      </c>
      <c r="X4" s="25" t="s">
        <v>27</v>
      </c>
      <c r="Y4" s="25" t="s">
        <v>27</v>
      </c>
      <c r="Z4" s="25"/>
      <c r="AA4" s="25"/>
      <c r="AB4" s="25" t="s">
        <v>37</v>
      </c>
      <c r="AC4" s="24" t="s">
        <v>474</v>
      </c>
      <c r="AD4" s="26" t="str">
        <f t="shared" ref="AD4:AD35" si="1">IF($A4="","",_xlfn.XLOOKUP($A4,Vin_Folio,Vin_Cat,"")&amp;"")</f>
        <v>Alta</v>
      </c>
      <c r="AE4" s="26" t="str">
        <f t="shared" ref="AE4:AE35" si="2">IF($A4="","",_xlfn.XLOOKUP($A4,Rev_Folio,Rev_VCer,"")&amp;"")</f>
        <v>Alta</v>
      </c>
      <c r="AF4" s="27">
        <f t="shared" ref="AF4:AF35" si="3">IF($AE4="","",_xlfn.XLOOKUP($AE4,Cat_Sust,Val_Sust,""))</f>
        <v>100</v>
      </c>
      <c r="AG4" s="26" t="str">
        <f t="shared" ref="AG4:AG35" si="4">IF($A4="","",_xlfn.XLOOKUP($A4,Nec_Folio,Nec_Cat,"")&amp;"")</f>
        <v>Alta</v>
      </c>
      <c r="AH4" s="26" t="str">
        <f t="shared" ref="AH4:AH35" si="5">IF($A4="","",_xlfn.XLOOKUP($A4,Rev_Folio,Rev_NCer,"")&amp;"")</f>
        <v>Alta</v>
      </c>
      <c r="AI4" s="27">
        <f t="shared" ref="AI4:AI35" si="6">IF($AH4="","",_xlfn.XLOOKUP($AH4,Cat_Sust,Val_Sust,""))</f>
        <v>100</v>
      </c>
      <c r="AJ4" s="26" t="str">
        <f t="shared" ref="AJ4:AJ35" si="7">IF($A4="","",_xlfn.XLOOKUP($A4,Imp_Folio,Imp_Cat,"")&amp;"")</f>
        <v>Alta</v>
      </c>
      <c r="AK4" s="26" t="str">
        <f t="shared" ref="AK4:AK35" si="8">IF($A4="","",_xlfn.XLOOKUP($A4,Rev_Folio,Rev_ICer,"")&amp;"")</f>
        <v>Alta</v>
      </c>
      <c r="AL4" s="27">
        <f t="shared" ref="AL4:AL35" si="9">IF($AK4="","",_xlfn.XLOOKUP($AK4,Cat_Sust,Val_Sust,""))</f>
        <v>100</v>
      </c>
      <c r="AM4" s="26">
        <f t="shared" ref="AM4:AM35" si="10">IF($A4="","",COUNTIF(Ter_Folio,$A4))</f>
        <v>1</v>
      </c>
      <c r="AN4" s="27">
        <f t="shared" ref="AN4:AN35" si="11">IF(N($AM4)=0,"",IFERROR(_xlfn.MINIFS(Ter_Sj,Ter_Folio,$A4),""))</f>
        <v>100</v>
      </c>
      <c r="AO4" s="27">
        <f t="shared" ref="AO4:AO35" si="12">IF(N($AM4)=0,"",IFERROR(_xlfn.MAXIFS(Ter_Sj,Ter_Folio,$A4),""))</f>
        <v>100</v>
      </c>
      <c r="AP4" s="28">
        <f t="shared" ref="AP4:AP35" si="13">IF(N($AM4)=0,"",SUMIFS(Ter_Prop,Ter_Folio,$A4))</f>
        <v>0</v>
      </c>
      <c r="AQ4" s="29">
        <f t="shared" ref="AQ4:AQ35" si="14">IF(N($AM4)=0,"",SUMIFS(Ter_Aport,Ter_Folio,$A4))</f>
        <v>0</v>
      </c>
      <c r="AR4" s="29">
        <f t="shared" ref="AR4:AR35" si="15">IF($A4="","",IF(N($AM4)=0,"II",IF(COUNTIFS(Ter_Folio,$A4,Ter_Sj,"")&gt;0,"II",IF($AN4=$AO4,$AO4,IF(ABS($AP4-1)&gt;0.005,"II",$AQ4)))))</f>
        <v>100</v>
      </c>
      <c r="AS4" s="26" t="str">
        <f t="shared" ref="AS4:AS35" si="16">IF(ISNUMBER($AR4),_xlfn.XLOOKUP($AR4,Terr_LimInf,Terr_Nivel,"",-1),"")</f>
        <v>Alta</v>
      </c>
      <c r="AT4" s="26" t="str">
        <f t="shared" ref="AT4:AT35" si="17">IF($A4="","",_xlfn.XLOOKUP($A4,Rev_Folio,Rev_TCer,"")&amp;"")</f>
        <v>Confirmado – usar puntuación calculada</v>
      </c>
      <c r="AU4" s="29">
        <f t="shared" ref="AU4:AU35" si="18">IF($AT4=INDEX(Cat_CierreT,1),IF(ISNUMBER($AR4),$AR4,"II"),IF($AT4=INDEX(Cat_CierreT,2),"II",""))</f>
        <v>100</v>
      </c>
      <c r="AV4" s="49">
        <f t="shared" ref="AV4:AV35" si="19">IF(ISNUMBER($AF4),$AF4*Pond_V,"")</f>
        <v>14.000000000000002</v>
      </c>
      <c r="AW4" s="49">
        <f t="shared" ref="AW4:AW35" si="20">IF(ISNUMBER($AI4),$AI4*Pond_N,"")</f>
        <v>33</v>
      </c>
      <c r="AX4" s="49">
        <f t="shared" ref="AX4:AX35" si="21">IF(ISNUMBER($AL4),$AL4*Pond_I,"")</f>
        <v>33</v>
      </c>
      <c r="AY4" s="49">
        <f t="shared" ref="AY4:AY35" si="22">IF(ISNUMBER($AU4),$AU4*Pond_T,"")</f>
        <v>20</v>
      </c>
      <c r="AZ4" s="26" t="str">
        <f t="shared" ref="AZ4:AZ35" si="23">IF($A4="","",IF($S4&lt;&gt;INDEX(Cat_ResEleg,1),"No — elegibilidad",IF($U4&lt;&gt;INDEX(Cat_Caracter,1),"No — intervención asociada: la valoración se realiza en la intervención principal (Ap. 5.2)",IF(NOT(AND(ISNUMBER($AF4),ISNUMBER($AI4),ISNUMBER($AL4),ISNUMBER($AU4))),"No — criterios sin cierre o en Información Insuficiente",IF(OR(_xlfn.XLOOKUP($A4,Rev_Folio,Rev_VEst,"")&lt;&gt;INDEX(Cat_Estatus,5),_xlfn.XLOOKUP($A4,Rev_Folio,Rev_NEst,"")&lt;&gt;INDEX(Cat_Estatus,5),_xlfn.XLOOKUP($A4,Rev_Folio,Rev_IEst,"")&lt;&gt;INDEX(Cat_Estatus,5),_xlfn.XLOOKUP($A4,Rev_Folio,Rev_TEst,"")&lt;&gt;INDEX(Cat_Estatus,5)),"No — estatus de revisión sin cierre","Sí")))))</f>
        <v>Sí</v>
      </c>
      <c r="BA4" s="61">
        <f t="shared" ref="BA4:BA35" si="24">IF($AZ4="Sí",ROUND($AV4+$AW4+$AX4+$AY4,1),"")</f>
        <v>100</v>
      </c>
      <c r="BB4" s="62">
        <f t="shared" ref="BB4:BB35" si="25">IF(OR($BA4="",$L4=INDEX(Cat_SiNo,2)),"",$BA4*10^10+($AI4+$AL4)*10^6+$AU4*10^3+$AF4)</f>
        <v>1000200100100</v>
      </c>
      <c r="BC4" s="26">
        <f>IF($BB4="","",COUNTIFS($I$4:$I$103,$I4,$BB$4:$BB$103,"&gt;"&amp;$BB4)+1)</f>
        <v>1</v>
      </c>
      <c r="BD4" s="26">
        <f>IF($BB4="","",_xlfn.RANK.EQ($BB4,$BB$4:$BB$103,0)+COUNTIF($BB$4:$BB4,$BB4)-1)</f>
        <v>1</v>
      </c>
      <c r="BE4" s="25" t="s">
        <v>22</v>
      </c>
      <c r="BF4" s="26">
        <f t="shared" ref="BF4:BF35" si="26">IF($A4="","",COUNTIFS(Prep_Folio,$A4,Prep_Aplica,INDEX(Cat_SiNo,1)))</f>
        <v>1</v>
      </c>
      <c r="BG4" s="26">
        <f t="shared" ref="BG4:BG35" si="27">IF($A4="","",COUNTIFS(Prep_Folio,$A4,Prep_Aplica,INDEX(Cat_SiNo,1),Prep_Estado,Est_Integrado))</f>
        <v>1</v>
      </c>
      <c r="BH4" s="26">
        <f t="shared" ref="BH4:BH35" si="28">IF($A4="","",COUNTIFS(Prep_Folio,$A4,Prep_Aplica,INDEX(Cat_SiNo,1),Prep_Estado,Est_NoIniciado)+COUNTIFS(Prep_Folio,$A4,Prep_Aplica,INDEX(Cat_SiNo,1),Prep_Estado,Est_EnProceso))</f>
        <v>0</v>
      </c>
      <c r="BI4" s="26" t="b">
        <f t="shared" ref="BI4:BI35" si="29">IF($A4="","",COUNTIFS(Prep_Folio,$A4,Prep_Elem,Elem_Anteproyecto,Prep_Estado,Est_Integrado)&gt;0)</f>
        <v>0</v>
      </c>
      <c r="BJ4" s="26" t="b">
        <f t="shared" ref="BJ4:BJ35" si="30">IF($A4="","",COUNTIFS(Prep_Folio,$A4,Prep_Elem,Elem_ProyEjec,Prep_Estado,Est_Integrado)&gt;0)</f>
        <v>0</v>
      </c>
      <c r="BK4" s="26" t="b">
        <f t="shared" ref="BK4:BK35" si="31">IF($A4="","",COUNTIFS(Prep_Folio,$A4,Prep_Elem,Elem_ExpTec,Prep_Estado,Est_Integrado)&gt;0)</f>
        <v>1</v>
      </c>
      <c r="BL4" s="26" t="str">
        <f t="shared" ref="BL4:BL35" si="32">IF($A4="","",IF($E4="","Registrar tipo de intervención",IF($BF4=0,"Sin elementos aplicables registrados",IF($E4=Cat_Obra,IF(AND($BK4,$BH4=0),"Referente: Alto",IF($BJ4,"Referente: Medio","Referente: Bajo")),IF($BG4=$BF4,"Referente: Alto",IF($BG4=0,"Referente: Bajo","Referente: Medio"))))))</f>
        <v>Referente: Alto</v>
      </c>
      <c r="BM4" s="26" t="str">
        <f t="shared" ref="BM4:BM35" si="33">IF($A4="","",_xlfn.XLOOKUP($A4,Rev_Folio,Rev_EstCons,"")&amp;"")</f>
        <v>Cerrado</v>
      </c>
      <c r="BN4" s="30" t="str">
        <f t="shared" ref="BN4:BN35" si="34">IF($A4="","",_xlfn.XLOOKUP($A4,Al_Folio,Al_Texto,"")&amp;"")</f>
        <v/>
      </c>
      <c r="BO4" s="313">
        <f t="shared" ref="BO4:BO35" si="35">IF($A4="","",_xlfn.XLOOKUP($A4,Al_Folio,Al_Num,0))</f>
        <v>0</v>
      </c>
      <c r="BP4" s="84" t="s">
        <v>27</v>
      </c>
      <c r="BQ4" s="313" t="str">
        <f>IF(AND($A4&lt;&gt;"",$L4=INDEX(Cat_SiNo,2)),COUNTIFS($L$4:$L4,INDEX(Cat_SiNo,2)),"")</f>
        <v/>
      </c>
    </row>
    <row r="5" spans="1:69" ht="48.6" customHeight="1" x14ac:dyDescent="0.3">
      <c r="A5" s="31" t="s">
        <v>6061</v>
      </c>
      <c r="B5" s="32" t="s">
        <v>6149</v>
      </c>
      <c r="C5" s="32" t="s">
        <v>676</v>
      </c>
      <c r="D5" s="32" t="s">
        <v>473</v>
      </c>
      <c r="E5" s="32" t="s">
        <v>6153</v>
      </c>
      <c r="F5" s="32" t="s">
        <v>6042</v>
      </c>
      <c r="G5" s="32" t="s">
        <v>6044</v>
      </c>
      <c r="H5" s="32" t="s">
        <v>153</v>
      </c>
      <c r="I5" s="33" t="s">
        <v>6059</v>
      </c>
      <c r="J5" s="82">
        <v>2027</v>
      </c>
      <c r="K5" s="33" t="s">
        <v>37</v>
      </c>
      <c r="L5" s="33" t="s">
        <v>27</v>
      </c>
      <c r="M5" s="32" t="s">
        <v>6062</v>
      </c>
      <c r="N5" s="33" t="s">
        <v>27</v>
      </c>
      <c r="O5" s="33" t="s">
        <v>27</v>
      </c>
      <c r="P5" s="33" t="s">
        <v>27</v>
      </c>
      <c r="Q5" s="33" t="s">
        <v>27</v>
      </c>
      <c r="R5" s="33" t="s">
        <v>27</v>
      </c>
      <c r="S5" s="34" t="str">
        <f t="shared" si="0"/>
        <v>Elegible</v>
      </c>
      <c r="T5" s="32"/>
      <c r="U5" s="33" t="s">
        <v>68</v>
      </c>
      <c r="V5" s="33" t="s">
        <v>27</v>
      </c>
      <c r="W5" s="33" t="s">
        <v>27</v>
      </c>
      <c r="X5" s="33" t="s">
        <v>27</v>
      </c>
      <c r="Y5" s="33" t="s">
        <v>27</v>
      </c>
      <c r="Z5" s="33"/>
      <c r="AA5" s="33"/>
      <c r="AB5" s="33" t="s">
        <v>37</v>
      </c>
      <c r="AC5" s="32" t="s">
        <v>474</v>
      </c>
      <c r="AD5" s="34" t="str">
        <f t="shared" si="1"/>
        <v>Media</v>
      </c>
      <c r="AE5" s="34" t="str">
        <f t="shared" si="2"/>
        <v>Media</v>
      </c>
      <c r="AF5" s="35">
        <f t="shared" si="3"/>
        <v>50</v>
      </c>
      <c r="AG5" s="34" t="str">
        <f t="shared" si="4"/>
        <v>Media</v>
      </c>
      <c r="AH5" s="34" t="str">
        <f t="shared" si="5"/>
        <v>Media</v>
      </c>
      <c r="AI5" s="35">
        <f t="shared" si="6"/>
        <v>50</v>
      </c>
      <c r="AJ5" s="34" t="str">
        <f t="shared" si="7"/>
        <v>Media</v>
      </c>
      <c r="AK5" s="34" t="str">
        <f t="shared" si="8"/>
        <v>Media</v>
      </c>
      <c r="AL5" s="35">
        <f t="shared" si="9"/>
        <v>50</v>
      </c>
      <c r="AM5" s="34">
        <f t="shared" si="10"/>
        <v>1</v>
      </c>
      <c r="AN5" s="35">
        <f t="shared" si="11"/>
        <v>100</v>
      </c>
      <c r="AO5" s="35">
        <f t="shared" si="12"/>
        <v>100</v>
      </c>
      <c r="AP5" s="36">
        <f t="shared" si="13"/>
        <v>1</v>
      </c>
      <c r="AQ5" s="37">
        <f t="shared" si="14"/>
        <v>100</v>
      </c>
      <c r="AR5" s="37">
        <f t="shared" si="15"/>
        <v>100</v>
      </c>
      <c r="AS5" s="34" t="str">
        <f t="shared" si="16"/>
        <v>Alta</v>
      </c>
      <c r="AT5" s="34" t="str">
        <f t="shared" si="17"/>
        <v>Confirmado – usar puntuación calculada</v>
      </c>
      <c r="AU5" s="37">
        <f t="shared" si="18"/>
        <v>100</v>
      </c>
      <c r="AV5" s="50">
        <f t="shared" si="19"/>
        <v>7.0000000000000009</v>
      </c>
      <c r="AW5" s="50">
        <f t="shared" si="20"/>
        <v>16.5</v>
      </c>
      <c r="AX5" s="50">
        <f t="shared" si="21"/>
        <v>16.5</v>
      </c>
      <c r="AY5" s="50">
        <f t="shared" si="22"/>
        <v>20</v>
      </c>
      <c r="AZ5" s="34" t="str">
        <f t="shared" si="23"/>
        <v>Sí</v>
      </c>
      <c r="BA5" s="63">
        <f t="shared" si="24"/>
        <v>60</v>
      </c>
      <c r="BB5" s="64">
        <f t="shared" si="25"/>
        <v>600100100050</v>
      </c>
      <c r="BC5" s="26">
        <f t="shared" ref="BC5:BC68" si="36">IF($BB5="","",COUNTIFS($I$4:$I$103,$I5,$BB$4:$BB$103,"&gt;"&amp;$BB5)+1)</f>
        <v>4</v>
      </c>
      <c r="BD5" s="34">
        <f>IF($BB5="","",_xlfn.RANK.EQ($BB5,$BB$4:$BB$103,0)+COUNTIF($BB$4:$BB5,$BB5)-1)</f>
        <v>4</v>
      </c>
      <c r="BE5" s="33" t="s">
        <v>22</v>
      </c>
      <c r="BF5" s="34">
        <f t="shared" si="26"/>
        <v>1</v>
      </c>
      <c r="BG5" s="34">
        <f t="shared" si="27"/>
        <v>1</v>
      </c>
      <c r="BH5" s="34">
        <f t="shared" si="28"/>
        <v>0</v>
      </c>
      <c r="BI5" s="34" t="b">
        <f t="shared" si="29"/>
        <v>0</v>
      </c>
      <c r="BJ5" s="34" t="b">
        <f t="shared" si="30"/>
        <v>0</v>
      </c>
      <c r="BK5" s="34" t="b">
        <f t="shared" si="31"/>
        <v>0</v>
      </c>
      <c r="BL5" s="34" t="str">
        <f t="shared" si="32"/>
        <v>Referente: Alto</v>
      </c>
      <c r="BM5" s="34" t="str">
        <f t="shared" si="33"/>
        <v>Cerrado</v>
      </c>
      <c r="BN5" s="38" t="str">
        <f t="shared" si="34"/>
        <v/>
      </c>
      <c r="BO5" s="314">
        <f t="shared" si="35"/>
        <v>0</v>
      </c>
      <c r="BP5" s="84" t="s">
        <v>27</v>
      </c>
      <c r="BQ5" s="313" t="str">
        <f>IF(AND($A5&lt;&gt;"",$L5=INDEX(Cat_SiNo,2)),COUNTIFS($L$4:$L5,INDEX(Cat_SiNo,2)),"")</f>
        <v/>
      </c>
    </row>
    <row r="6" spans="1:69" ht="48.6" customHeight="1" x14ac:dyDescent="0.3">
      <c r="A6" s="31" t="s">
        <v>6063</v>
      </c>
      <c r="B6" s="32" t="s">
        <v>6150</v>
      </c>
      <c r="C6" s="32" t="s">
        <v>675</v>
      </c>
      <c r="D6" s="32" t="s">
        <v>472</v>
      </c>
      <c r="E6" s="32" t="s">
        <v>6154</v>
      </c>
      <c r="F6" s="32" t="s">
        <v>6064</v>
      </c>
      <c r="G6" s="32" t="s">
        <v>6045</v>
      </c>
      <c r="H6" s="32" t="s">
        <v>689</v>
      </c>
      <c r="I6" s="33" t="s">
        <v>6059</v>
      </c>
      <c r="J6" s="82">
        <v>2027</v>
      </c>
      <c r="K6" s="33" t="s">
        <v>37</v>
      </c>
      <c r="L6" s="33" t="s">
        <v>27</v>
      </c>
      <c r="M6" s="32" t="s">
        <v>6065</v>
      </c>
      <c r="N6" s="33" t="s">
        <v>27</v>
      </c>
      <c r="O6" s="33" t="s">
        <v>27</v>
      </c>
      <c r="P6" s="33" t="s">
        <v>27</v>
      </c>
      <c r="Q6" s="33" t="s">
        <v>27</v>
      </c>
      <c r="R6" s="33" t="s">
        <v>27</v>
      </c>
      <c r="S6" s="34" t="str">
        <f t="shared" si="0"/>
        <v>Elegible</v>
      </c>
      <c r="T6" s="32"/>
      <c r="U6" s="33" t="s">
        <v>5981</v>
      </c>
      <c r="V6" s="33" t="s">
        <v>29</v>
      </c>
      <c r="W6" s="33" t="s">
        <v>27</v>
      </c>
      <c r="X6" s="33" t="s">
        <v>29</v>
      </c>
      <c r="Y6" s="33" t="s">
        <v>29</v>
      </c>
      <c r="Z6" s="33" t="s">
        <v>6058</v>
      </c>
      <c r="AA6" s="33" t="s">
        <v>70</v>
      </c>
      <c r="AB6" s="33" t="s">
        <v>37</v>
      </c>
      <c r="AC6" s="32" t="s">
        <v>6066</v>
      </c>
      <c r="AD6" s="34" t="str">
        <f t="shared" si="1"/>
        <v/>
      </c>
      <c r="AE6" s="34" t="str">
        <f t="shared" si="2"/>
        <v/>
      </c>
      <c r="AF6" s="35" t="str">
        <f t="shared" si="3"/>
        <v/>
      </c>
      <c r="AG6" s="34" t="str">
        <f t="shared" si="4"/>
        <v/>
      </c>
      <c r="AH6" s="34" t="str">
        <f t="shared" si="5"/>
        <v/>
      </c>
      <c r="AI6" s="35" t="str">
        <f t="shared" si="6"/>
        <v/>
      </c>
      <c r="AJ6" s="34" t="str">
        <f t="shared" si="7"/>
        <v/>
      </c>
      <c r="AK6" s="34" t="str">
        <f t="shared" si="8"/>
        <v/>
      </c>
      <c r="AL6" s="35" t="str">
        <f t="shared" si="9"/>
        <v/>
      </c>
      <c r="AM6" s="34">
        <f t="shared" si="10"/>
        <v>1</v>
      </c>
      <c r="AN6" s="35">
        <f t="shared" si="11"/>
        <v>100</v>
      </c>
      <c r="AO6" s="35">
        <f t="shared" si="12"/>
        <v>100</v>
      </c>
      <c r="AP6" s="36">
        <f t="shared" si="13"/>
        <v>0</v>
      </c>
      <c r="AQ6" s="37">
        <f t="shared" si="14"/>
        <v>0</v>
      </c>
      <c r="AR6" s="37">
        <f t="shared" si="15"/>
        <v>100</v>
      </c>
      <c r="AS6" s="34" t="str">
        <f t="shared" si="16"/>
        <v>Alta</v>
      </c>
      <c r="AT6" s="34" t="str">
        <f t="shared" si="17"/>
        <v/>
      </c>
      <c r="AU6" s="37" t="str">
        <f t="shared" si="18"/>
        <v/>
      </c>
      <c r="AV6" s="50" t="str">
        <f t="shared" si="19"/>
        <v/>
      </c>
      <c r="AW6" s="50" t="str">
        <f t="shared" si="20"/>
        <v/>
      </c>
      <c r="AX6" s="50" t="str">
        <f t="shared" si="21"/>
        <v/>
      </c>
      <c r="AY6" s="50" t="str">
        <f t="shared" si="22"/>
        <v/>
      </c>
      <c r="AZ6" s="34" t="str">
        <f t="shared" si="23"/>
        <v>No — intervención asociada: la valoración se realiza en la intervención principal (Ap. 5.2)</v>
      </c>
      <c r="BA6" s="63" t="str">
        <f t="shared" si="24"/>
        <v/>
      </c>
      <c r="BB6" s="64" t="str">
        <f t="shared" si="25"/>
        <v/>
      </c>
      <c r="BC6" s="26" t="str">
        <f t="shared" si="36"/>
        <v/>
      </c>
      <c r="BD6" s="34" t="str">
        <f>IF($BB6="","",_xlfn.RANK.EQ($BB6,$BB$4:$BB$103,0)+COUNTIF($BB$4:$BB6,$BB6)-1)</f>
        <v/>
      </c>
      <c r="BE6" s="33" t="s">
        <v>18</v>
      </c>
      <c r="BF6" s="34">
        <f t="shared" si="26"/>
        <v>1</v>
      </c>
      <c r="BG6" s="34">
        <f t="shared" si="27"/>
        <v>0</v>
      </c>
      <c r="BH6" s="34">
        <f t="shared" si="28"/>
        <v>1</v>
      </c>
      <c r="BI6" s="34" t="b">
        <f t="shared" si="29"/>
        <v>0</v>
      </c>
      <c r="BJ6" s="34" t="b">
        <f t="shared" si="30"/>
        <v>0</v>
      </c>
      <c r="BK6" s="34" t="b">
        <f t="shared" si="31"/>
        <v>0</v>
      </c>
      <c r="BL6" s="34" t="str">
        <f t="shared" si="32"/>
        <v>Referente: Bajo</v>
      </c>
      <c r="BM6" s="34" t="str">
        <f t="shared" si="33"/>
        <v>Sin revisar</v>
      </c>
      <c r="BN6" s="38" t="str">
        <f t="shared" si="34"/>
        <v>A05 Intervención asociada: no se valoran los criterios ni se calcula Índice de Prioridad; debe vincularse con la intervención principal (Ap. 5.2)</v>
      </c>
      <c r="BO6" s="314">
        <f t="shared" si="35"/>
        <v>1</v>
      </c>
      <c r="BP6" s="84" t="s">
        <v>27</v>
      </c>
      <c r="BQ6" s="313" t="str">
        <f>IF(AND($A6&lt;&gt;"",$L6=INDEX(Cat_SiNo,2)),COUNTIFS($L$4:$L6,INDEX(Cat_SiNo,2)),"")</f>
        <v/>
      </c>
    </row>
    <row r="7" spans="1:69" ht="48.6" customHeight="1" x14ac:dyDescent="0.3">
      <c r="A7" s="31" t="s">
        <v>6104</v>
      </c>
      <c r="B7" s="32" t="s">
        <v>6151</v>
      </c>
      <c r="C7" s="32" t="s">
        <v>674</v>
      </c>
      <c r="D7" s="32" t="s">
        <v>471</v>
      </c>
      <c r="E7" s="32" t="s">
        <v>74</v>
      </c>
      <c r="F7" s="32" t="s">
        <v>6105</v>
      </c>
      <c r="G7" s="32" t="s">
        <v>6106</v>
      </c>
      <c r="H7" s="32" t="s">
        <v>714</v>
      </c>
      <c r="I7" s="33" t="s">
        <v>6059</v>
      </c>
      <c r="J7" s="82">
        <v>2027</v>
      </c>
      <c r="K7" s="33" t="s">
        <v>37</v>
      </c>
      <c r="L7" s="33" t="s">
        <v>27</v>
      </c>
      <c r="M7" s="32" t="s">
        <v>6107</v>
      </c>
      <c r="N7" s="33" t="s">
        <v>27</v>
      </c>
      <c r="O7" s="33" t="s">
        <v>27</v>
      </c>
      <c r="P7" s="33" t="s">
        <v>27</v>
      </c>
      <c r="Q7" s="33" t="s">
        <v>27</v>
      </c>
      <c r="R7" s="33" t="s">
        <v>27</v>
      </c>
      <c r="S7" s="34" t="str">
        <f t="shared" si="0"/>
        <v>Elegible</v>
      </c>
      <c r="T7" s="32"/>
      <c r="U7" s="33" t="s">
        <v>68</v>
      </c>
      <c r="V7" s="33" t="s">
        <v>27</v>
      </c>
      <c r="W7" s="33" t="s">
        <v>27</v>
      </c>
      <c r="X7" s="33" t="s">
        <v>27</v>
      </c>
      <c r="Y7" s="33" t="s">
        <v>27</v>
      </c>
      <c r="Z7" s="33"/>
      <c r="AA7" s="33"/>
      <c r="AB7" s="33" t="s">
        <v>37</v>
      </c>
      <c r="AC7" s="32" t="s">
        <v>474</v>
      </c>
      <c r="AD7" s="34" t="str">
        <f t="shared" si="1"/>
        <v>Alta</v>
      </c>
      <c r="AE7" s="34" t="str">
        <f t="shared" si="2"/>
        <v>Alta</v>
      </c>
      <c r="AF7" s="35">
        <f t="shared" si="3"/>
        <v>100</v>
      </c>
      <c r="AG7" s="34" t="str">
        <f t="shared" si="4"/>
        <v>Alta</v>
      </c>
      <c r="AH7" s="34" t="str">
        <f t="shared" si="5"/>
        <v>Alta</v>
      </c>
      <c r="AI7" s="35">
        <f t="shared" si="6"/>
        <v>100</v>
      </c>
      <c r="AJ7" s="34" t="str">
        <f t="shared" si="7"/>
        <v>Media</v>
      </c>
      <c r="AK7" s="34" t="str">
        <f t="shared" si="8"/>
        <v>Media</v>
      </c>
      <c r="AL7" s="35">
        <f t="shared" si="9"/>
        <v>50</v>
      </c>
      <c r="AM7" s="34">
        <f t="shared" si="10"/>
        <v>1</v>
      </c>
      <c r="AN7" s="35">
        <f t="shared" si="11"/>
        <v>50</v>
      </c>
      <c r="AO7" s="35">
        <f t="shared" si="12"/>
        <v>50</v>
      </c>
      <c r="AP7" s="36">
        <f t="shared" si="13"/>
        <v>0</v>
      </c>
      <c r="AQ7" s="37">
        <f t="shared" si="14"/>
        <v>0</v>
      </c>
      <c r="AR7" s="37">
        <f t="shared" si="15"/>
        <v>50</v>
      </c>
      <c r="AS7" s="34" t="str">
        <f t="shared" si="16"/>
        <v>Media</v>
      </c>
      <c r="AT7" s="34" t="str">
        <f t="shared" si="17"/>
        <v>Confirmado – usar puntuación calculada</v>
      </c>
      <c r="AU7" s="37">
        <f t="shared" si="18"/>
        <v>50</v>
      </c>
      <c r="AV7" s="50">
        <f t="shared" si="19"/>
        <v>14.000000000000002</v>
      </c>
      <c r="AW7" s="50">
        <f t="shared" si="20"/>
        <v>33</v>
      </c>
      <c r="AX7" s="50">
        <f t="shared" si="21"/>
        <v>16.5</v>
      </c>
      <c r="AY7" s="50">
        <f t="shared" si="22"/>
        <v>10</v>
      </c>
      <c r="AZ7" s="34" t="str">
        <f t="shared" si="23"/>
        <v>Sí</v>
      </c>
      <c r="BA7" s="63">
        <f t="shared" si="24"/>
        <v>73.5</v>
      </c>
      <c r="BB7" s="64">
        <f t="shared" si="25"/>
        <v>735150050100</v>
      </c>
      <c r="BC7" s="26">
        <f t="shared" si="36"/>
        <v>3</v>
      </c>
      <c r="BD7" s="34">
        <f>IF($BB7="","",_xlfn.RANK.EQ($BB7,$BB$4:$BB$103,0)+COUNTIF($BB$4:$BB7,$BB7)-1)</f>
        <v>3</v>
      </c>
      <c r="BE7" s="33" t="s">
        <v>22</v>
      </c>
      <c r="BF7" s="34">
        <f t="shared" si="26"/>
        <v>1</v>
      </c>
      <c r="BG7" s="34">
        <f t="shared" si="27"/>
        <v>1</v>
      </c>
      <c r="BH7" s="34">
        <f t="shared" si="28"/>
        <v>0</v>
      </c>
      <c r="BI7" s="34" t="b">
        <f t="shared" si="29"/>
        <v>0</v>
      </c>
      <c r="BJ7" s="34" t="b">
        <f t="shared" si="30"/>
        <v>0</v>
      </c>
      <c r="BK7" s="34" t="b">
        <f t="shared" si="31"/>
        <v>1</v>
      </c>
      <c r="BL7" s="34" t="str">
        <f t="shared" si="32"/>
        <v>Referente: Alto</v>
      </c>
      <c r="BM7" s="34" t="str">
        <f t="shared" si="33"/>
        <v>Cerrado</v>
      </c>
      <c r="BN7" s="38" t="str">
        <f t="shared" si="34"/>
        <v/>
      </c>
      <c r="BO7" s="314">
        <f t="shared" si="35"/>
        <v>0</v>
      </c>
      <c r="BP7" s="84" t="s">
        <v>27</v>
      </c>
      <c r="BQ7" s="313" t="str">
        <f>IF(AND($A7&lt;&gt;"",$L7=INDEX(Cat_SiNo,2)),COUNTIFS($L$4:$L7,INDEX(Cat_SiNo,2)),"")</f>
        <v/>
      </c>
    </row>
    <row r="8" spans="1:69" ht="48.6" customHeight="1" x14ac:dyDescent="0.3">
      <c r="A8" s="31" t="s">
        <v>6108</v>
      </c>
      <c r="B8" s="32" t="s">
        <v>6152</v>
      </c>
      <c r="C8" s="32" t="s">
        <v>675</v>
      </c>
      <c r="D8" s="32" t="s">
        <v>472</v>
      </c>
      <c r="E8" s="32" t="s">
        <v>74</v>
      </c>
      <c r="F8" s="32" t="s">
        <v>6109</v>
      </c>
      <c r="G8" s="32" t="s">
        <v>6110</v>
      </c>
      <c r="H8" s="32" t="s">
        <v>153</v>
      </c>
      <c r="I8" s="33" t="s">
        <v>6059</v>
      </c>
      <c r="J8" s="82">
        <v>2027</v>
      </c>
      <c r="K8" s="33" t="s">
        <v>37</v>
      </c>
      <c r="L8" s="33" t="s">
        <v>27</v>
      </c>
      <c r="M8" s="32" t="s">
        <v>6111</v>
      </c>
      <c r="N8" s="33" t="s">
        <v>27</v>
      </c>
      <c r="O8" s="33" t="s">
        <v>27</v>
      </c>
      <c r="P8" s="33" t="s">
        <v>27</v>
      </c>
      <c r="Q8" s="33" t="s">
        <v>27</v>
      </c>
      <c r="R8" s="33" t="s">
        <v>27</v>
      </c>
      <c r="S8" s="34" t="str">
        <f t="shared" si="0"/>
        <v>Elegible</v>
      </c>
      <c r="T8" s="32"/>
      <c r="U8" s="33" t="s">
        <v>68</v>
      </c>
      <c r="V8" s="33" t="s">
        <v>27</v>
      </c>
      <c r="W8" s="33" t="s">
        <v>27</v>
      </c>
      <c r="X8" s="33" t="s">
        <v>27</v>
      </c>
      <c r="Y8" s="33" t="s">
        <v>27</v>
      </c>
      <c r="Z8" s="33"/>
      <c r="AA8" s="33"/>
      <c r="AB8" s="33" t="s">
        <v>37</v>
      </c>
      <c r="AC8" s="32" t="s">
        <v>474</v>
      </c>
      <c r="AD8" s="34" t="str">
        <f t="shared" si="1"/>
        <v>Media</v>
      </c>
      <c r="AE8" s="34" t="str">
        <f t="shared" si="2"/>
        <v>Media</v>
      </c>
      <c r="AF8" s="35">
        <f t="shared" si="3"/>
        <v>50</v>
      </c>
      <c r="AG8" s="34" t="str">
        <f t="shared" si="4"/>
        <v>Alta</v>
      </c>
      <c r="AH8" s="34" t="str">
        <f t="shared" si="5"/>
        <v>Alta</v>
      </c>
      <c r="AI8" s="35">
        <f t="shared" si="6"/>
        <v>100</v>
      </c>
      <c r="AJ8" s="34" t="str">
        <f t="shared" si="7"/>
        <v>Alta</v>
      </c>
      <c r="AK8" s="34" t="str">
        <f t="shared" si="8"/>
        <v>Alta</v>
      </c>
      <c r="AL8" s="35">
        <f t="shared" si="9"/>
        <v>100</v>
      </c>
      <c r="AM8" s="34">
        <f t="shared" si="10"/>
        <v>1</v>
      </c>
      <c r="AN8" s="35">
        <f t="shared" si="11"/>
        <v>50</v>
      </c>
      <c r="AO8" s="35">
        <f t="shared" si="12"/>
        <v>50</v>
      </c>
      <c r="AP8" s="36">
        <f t="shared" si="13"/>
        <v>0</v>
      </c>
      <c r="AQ8" s="37">
        <f t="shared" si="14"/>
        <v>0</v>
      </c>
      <c r="AR8" s="37">
        <f t="shared" si="15"/>
        <v>50</v>
      </c>
      <c r="AS8" s="34" t="str">
        <f t="shared" si="16"/>
        <v>Media</v>
      </c>
      <c r="AT8" s="34" t="str">
        <f t="shared" si="17"/>
        <v>Confirmado – usar puntuación calculada</v>
      </c>
      <c r="AU8" s="37">
        <f t="shared" si="18"/>
        <v>50</v>
      </c>
      <c r="AV8" s="50">
        <f t="shared" si="19"/>
        <v>7.0000000000000009</v>
      </c>
      <c r="AW8" s="50">
        <f t="shared" si="20"/>
        <v>33</v>
      </c>
      <c r="AX8" s="50">
        <f t="shared" si="21"/>
        <v>33</v>
      </c>
      <c r="AY8" s="50">
        <f t="shared" si="22"/>
        <v>10</v>
      </c>
      <c r="AZ8" s="34" t="str">
        <f t="shared" si="23"/>
        <v>Sí</v>
      </c>
      <c r="BA8" s="63">
        <f t="shared" si="24"/>
        <v>83</v>
      </c>
      <c r="BB8" s="64">
        <f t="shared" si="25"/>
        <v>830200050050</v>
      </c>
      <c r="BC8" s="26">
        <f t="shared" si="36"/>
        <v>2</v>
      </c>
      <c r="BD8" s="34">
        <f>IF($BB8="","",_xlfn.RANK.EQ($BB8,$BB$4:$BB$103,0)+COUNTIF($BB$4:$BB8,$BB8)-1)</f>
        <v>2</v>
      </c>
      <c r="BE8" s="33" t="s">
        <v>18</v>
      </c>
      <c r="BF8" s="34">
        <f t="shared" si="26"/>
        <v>1</v>
      </c>
      <c r="BG8" s="34">
        <f t="shared" si="27"/>
        <v>0</v>
      </c>
      <c r="BH8" s="34">
        <f t="shared" si="28"/>
        <v>1</v>
      </c>
      <c r="BI8" s="34" t="b">
        <f t="shared" si="29"/>
        <v>0</v>
      </c>
      <c r="BJ8" s="34" t="b">
        <f t="shared" si="30"/>
        <v>0</v>
      </c>
      <c r="BK8" s="34" t="b">
        <f t="shared" si="31"/>
        <v>0</v>
      </c>
      <c r="BL8" s="34" t="str">
        <f t="shared" si="32"/>
        <v>Referente: Bajo</v>
      </c>
      <c r="BM8" s="34" t="str">
        <f t="shared" si="33"/>
        <v>Cerrado</v>
      </c>
      <c r="BN8" s="38" t="str">
        <f t="shared" si="34"/>
        <v/>
      </c>
      <c r="BO8" s="314">
        <f t="shared" si="35"/>
        <v>0</v>
      </c>
      <c r="BP8" s="84" t="s">
        <v>27</v>
      </c>
      <c r="BQ8" s="313" t="str">
        <f>IF(AND($A8&lt;&gt;"",$L8=INDEX(Cat_SiNo,2)),COUNTIFS($L$4:$L8,INDEX(Cat_SiNo,2)),"")</f>
        <v/>
      </c>
    </row>
    <row r="9" spans="1:69" ht="31.95" customHeight="1" x14ac:dyDescent="0.3">
      <c r="A9" s="31" t="s">
        <v>6217</v>
      </c>
      <c r="B9" s="32" t="s">
        <v>6218</v>
      </c>
      <c r="C9" s="32" t="s">
        <v>677</v>
      </c>
      <c r="D9" s="32" t="s">
        <v>6219</v>
      </c>
      <c r="E9" s="32" t="s">
        <v>74</v>
      </c>
      <c r="F9" s="32" t="s">
        <v>6220</v>
      </c>
      <c r="G9" s="32" t="s">
        <v>6221</v>
      </c>
      <c r="H9" s="32" t="s">
        <v>1140</v>
      </c>
      <c r="I9" s="33" t="s">
        <v>6059</v>
      </c>
      <c r="J9" s="82">
        <v>2027</v>
      </c>
      <c r="K9" s="33" t="s">
        <v>100</v>
      </c>
      <c r="L9" s="33" t="s">
        <v>29</v>
      </c>
      <c r="M9" s="32" t="s">
        <v>6222</v>
      </c>
      <c r="N9" s="33" t="s">
        <v>27</v>
      </c>
      <c r="O9" s="33" t="s">
        <v>27</v>
      </c>
      <c r="P9" s="33" t="s">
        <v>27</v>
      </c>
      <c r="Q9" s="33" t="s">
        <v>27</v>
      </c>
      <c r="R9" s="33" t="s">
        <v>27</v>
      </c>
      <c r="S9" s="34" t="str">
        <f t="shared" si="0"/>
        <v>Elegible</v>
      </c>
      <c r="T9" s="32"/>
      <c r="U9" s="33" t="s">
        <v>68</v>
      </c>
      <c r="V9" s="33" t="s">
        <v>27</v>
      </c>
      <c r="W9" s="33" t="s">
        <v>27</v>
      </c>
      <c r="X9" s="33" t="s">
        <v>27</v>
      </c>
      <c r="Y9" s="33" t="s">
        <v>27</v>
      </c>
      <c r="Z9" s="33"/>
      <c r="AA9" s="33"/>
      <c r="AB9" s="33" t="s">
        <v>37</v>
      </c>
      <c r="AC9" s="32" t="s">
        <v>474</v>
      </c>
      <c r="AD9" s="34" t="str">
        <f t="shared" si="1"/>
        <v>Alta</v>
      </c>
      <c r="AE9" s="34" t="str">
        <f t="shared" si="2"/>
        <v>Alta</v>
      </c>
      <c r="AF9" s="35">
        <f t="shared" si="3"/>
        <v>100</v>
      </c>
      <c r="AG9" s="34" t="str">
        <f t="shared" si="4"/>
        <v>Alta</v>
      </c>
      <c r="AH9" s="34" t="str">
        <f t="shared" si="5"/>
        <v>Alta</v>
      </c>
      <c r="AI9" s="35">
        <f t="shared" si="6"/>
        <v>100</v>
      </c>
      <c r="AJ9" s="34" t="str">
        <f t="shared" si="7"/>
        <v>Alta</v>
      </c>
      <c r="AK9" s="34" t="str">
        <f t="shared" si="8"/>
        <v>Alta</v>
      </c>
      <c r="AL9" s="35">
        <f t="shared" si="9"/>
        <v>100</v>
      </c>
      <c r="AM9" s="34">
        <f t="shared" si="10"/>
        <v>1</v>
      </c>
      <c r="AN9" s="35">
        <f t="shared" si="11"/>
        <v>100</v>
      </c>
      <c r="AO9" s="35">
        <f t="shared" si="12"/>
        <v>100</v>
      </c>
      <c r="AP9" s="36">
        <f t="shared" si="13"/>
        <v>0</v>
      </c>
      <c r="AQ9" s="37">
        <f t="shared" si="14"/>
        <v>0</v>
      </c>
      <c r="AR9" s="37">
        <f t="shared" si="15"/>
        <v>100</v>
      </c>
      <c r="AS9" s="34" t="str">
        <f t="shared" si="16"/>
        <v>Alta</v>
      </c>
      <c r="AT9" s="34" t="str">
        <f t="shared" si="17"/>
        <v>Confirmado – usar puntuación calculada</v>
      </c>
      <c r="AU9" s="37">
        <f t="shared" si="18"/>
        <v>100</v>
      </c>
      <c r="AV9" s="50">
        <f t="shared" si="19"/>
        <v>14.000000000000002</v>
      </c>
      <c r="AW9" s="50">
        <f t="shared" si="20"/>
        <v>33</v>
      </c>
      <c r="AX9" s="50">
        <f t="shared" si="21"/>
        <v>33</v>
      </c>
      <c r="AY9" s="50">
        <f t="shared" si="22"/>
        <v>20</v>
      </c>
      <c r="AZ9" s="34" t="str">
        <f t="shared" si="23"/>
        <v>Sí</v>
      </c>
      <c r="BA9" s="63">
        <f t="shared" si="24"/>
        <v>100</v>
      </c>
      <c r="BB9" s="64" t="str">
        <f t="shared" si="25"/>
        <v/>
      </c>
      <c r="BC9" s="26" t="str">
        <f t="shared" si="36"/>
        <v/>
      </c>
      <c r="BD9" s="34" t="str">
        <f>IF($BB9="","",_xlfn.RANK.EQ($BB9,$BB$4:$BB$103,0)+COUNTIF($BB$4:$BB9,$BB9)-1)</f>
        <v/>
      </c>
      <c r="BE9" s="33" t="s">
        <v>22</v>
      </c>
      <c r="BF9" s="34">
        <f t="shared" si="26"/>
        <v>1</v>
      </c>
      <c r="BG9" s="34">
        <f t="shared" si="27"/>
        <v>1</v>
      </c>
      <c r="BH9" s="34">
        <f t="shared" si="28"/>
        <v>0</v>
      </c>
      <c r="BI9" s="34" t="b">
        <f t="shared" si="29"/>
        <v>0</v>
      </c>
      <c r="BJ9" s="34" t="b">
        <f t="shared" si="30"/>
        <v>0</v>
      </c>
      <c r="BK9" s="34" t="b">
        <f t="shared" si="31"/>
        <v>1</v>
      </c>
      <c r="BL9" s="34" t="str">
        <f t="shared" si="32"/>
        <v>Referente: Alto</v>
      </c>
      <c r="BM9" s="34" t="str">
        <f t="shared" si="33"/>
        <v>Cerrado</v>
      </c>
      <c r="BN9" s="38" t="str">
        <f t="shared" si="34"/>
        <v/>
      </c>
      <c r="BO9" s="314">
        <f t="shared" si="35"/>
        <v>0</v>
      </c>
      <c r="BP9" s="84" t="s">
        <v>27</v>
      </c>
      <c r="BQ9" s="313">
        <f>IF(AND($A9&lt;&gt;"",$L9=INDEX(Cat_SiNo,2)),COUNTIFS($L$4:$L9,INDEX(Cat_SiNo,2)),"")</f>
        <v>1</v>
      </c>
    </row>
    <row r="10" spans="1:69" ht="31.95" customHeight="1" x14ac:dyDescent="0.3">
      <c r="A10" s="31" t="s">
        <v>6274</v>
      </c>
      <c r="B10" s="32" t="s">
        <v>6275</v>
      </c>
      <c r="C10" s="32" t="s">
        <v>677</v>
      </c>
      <c r="D10" s="32" t="s">
        <v>6219</v>
      </c>
      <c r="E10" s="32" t="s">
        <v>74</v>
      </c>
      <c r="F10" s="32" t="s">
        <v>6276</v>
      </c>
      <c r="G10" s="32" t="s">
        <v>6277</v>
      </c>
      <c r="H10" s="32" t="s">
        <v>689</v>
      </c>
      <c r="I10" s="33" t="s">
        <v>6059</v>
      </c>
      <c r="J10" s="82">
        <v>2027</v>
      </c>
      <c r="K10" s="33" t="s">
        <v>37</v>
      </c>
      <c r="L10" s="33" t="s">
        <v>27</v>
      </c>
      <c r="M10" s="32" t="s">
        <v>6278</v>
      </c>
      <c r="N10" s="33" t="s">
        <v>27</v>
      </c>
      <c r="O10" s="33" t="s">
        <v>27</v>
      </c>
      <c r="P10" s="33" t="s">
        <v>29</v>
      </c>
      <c r="Q10" s="33" t="s">
        <v>27</v>
      </c>
      <c r="R10" s="33" t="s">
        <v>27</v>
      </c>
      <c r="S10" s="34" t="str">
        <f t="shared" si="0"/>
        <v>No elegible</v>
      </c>
      <c r="T10" s="32" t="s">
        <v>6279</v>
      </c>
      <c r="U10" s="33" t="s">
        <v>68</v>
      </c>
      <c r="V10" s="33" t="s">
        <v>27</v>
      </c>
      <c r="W10" s="33" t="s">
        <v>27</v>
      </c>
      <c r="X10" s="33" t="s">
        <v>27</v>
      </c>
      <c r="Y10" s="33" t="s">
        <v>27</v>
      </c>
      <c r="Z10" s="33"/>
      <c r="AA10" s="33"/>
      <c r="AB10" s="33" t="s">
        <v>37</v>
      </c>
      <c r="AC10" s="32" t="s">
        <v>6280</v>
      </c>
      <c r="AD10" s="34" t="str">
        <f t="shared" si="1"/>
        <v>Media</v>
      </c>
      <c r="AE10" s="34" t="str">
        <f t="shared" si="2"/>
        <v>Media</v>
      </c>
      <c r="AF10" s="35">
        <f t="shared" si="3"/>
        <v>50</v>
      </c>
      <c r="AG10" s="34" t="str">
        <f t="shared" si="4"/>
        <v>Media</v>
      </c>
      <c r="AH10" s="34" t="str">
        <f t="shared" si="5"/>
        <v>Media</v>
      </c>
      <c r="AI10" s="35">
        <f t="shared" si="6"/>
        <v>50</v>
      </c>
      <c r="AJ10" s="34" t="str">
        <f t="shared" si="7"/>
        <v>Media</v>
      </c>
      <c r="AK10" s="34" t="str">
        <f t="shared" si="8"/>
        <v>Media</v>
      </c>
      <c r="AL10" s="35">
        <f t="shared" si="9"/>
        <v>50</v>
      </c>
      <c r="AM10" s="34">
        <f t="shared" si="10"/>
        <v>1</v>
      </c>
      <c r="AN10" s="35">
        <f t="shared" si="11"/>
        <v>100</v>
      </c>
      <c r="AO10" s="35">
        <f t="shared" si="12"/>
        <v>100</v>
      </c>
      <c r="AP10" s="36">
        <f t="shared" si="13"/>
        <v>0</v>
      </c>
      <c r="AQ10" s="37">
        <f t="shared" si="14"/>
        <v>0</v>
      </c>
      <c r="AR10" s="37">
        <f t="shared" si="15"/>
        <v>100</v>
      </c>
      <c r="AS10" s="34" t="str">
        <f t="shared" si="16"/>
        <v>Alta</v>
      </c>
      <c r="AT10" s="34" t="str">
        <f t="shared" si="17"/>
        <v>Confirmado – usar puntuación calculada</v>
      </c>
      <c r="AU10" s="37">
        <f t="shared" si="18"/>
        <v>100</v>
      </c>
      <c r="AV10" s="50">
        <f t="shared" si="19"/>
        <v>7.0000000000000009</v>
      </c>
      <c r="AW10" s="50">
        <f t="shared" si="20"/>
        <v>16.5</v>
      </c>
      <c r="AX10" s="50">
        <f t="shared" si="21"/>
        <v>16.5</v>
      </c>
      <c r="AY10" s="50">
        <f t="shared" si="22"/>
        <v>20</v>
      </c>
      <c r="AZ10" s="34" t="str">
        <f t="shared" si="23"/>
        <v>No — elegibilidad</v>
      </c>
      <c r="BA10" s="63" t="str">
        <f t="shared" si="24"/>
        <v/>
      </c>
      <c r="BB10" s="64" t="str">
        <f t="shared" si="25"/>
        <v/>
      </c>
      <c r="BC10" s="26" t="str">
        <f t="shared" si="36"/>
        <v/>
      </c>
      <c r="BD10" s="34" t="str">
        <f>IF($BB10="","",_xlfn.RANK.EQ($BB10,$BB$4:$BB$103,0)+COUNTIF($BB$4:$BB10,$BB10)-1)</f>
        <v/>
      </c>
      <c r="BE10" s="33" t="s">
        <v>18</v>
      </c>
      <c r="BF10" s="34">
        <f t="shared" si="26"/>
        <v>1</v>
      </c>
      <c r="BG10" s="34">
        <f t="shared" si="27"/>
        <v>1</v>
      </c>
      <c r="BH10" s="34">
        <f t="shared" si="28"/>
        <v>0</v>
      </c>
      <c r="BI10" s="34" t="b">
        <f t="shared" si="29"/>
        <v>1</v>
      </c>
      <c r="BJ10" s="34" t="b">
        <f t="shared" si="30"/>
        <v>0</v>
      </c>
      <c r="BK10" s="34" t="b">
        <f t="shared" si="31"/>
        <v>0</v>
      </c>
      <c r="BL10" s="34" t="str">
        <f t="shared" si="32"/>
        <v>Referente: Bajo</v>
      </c>
      <c r="BM10" s="34" t="str">
        <f t="shared" si="33"/>
        <v>Cerrado</v>
      </c>
      <c r="BN10" s="38" t="str">
        <f t="shared" si="34"/>
        <v>A09 Proyecto no elegible con valoraciones cerradas: no puede incorporarse al cálculo del IP</v>
      </c>
      <c r="BO10" s="314">
        <f t="shared" si="35"/>
        <v>1</v>
      </c>
      <c r="BP10" s="84" t="s">
        <v>27</v>
      </c>
      <c r="BQ10" s="313" t="str">
        <f>IF(AND($A10&lt;&gt;"",$L10=INDEX(Cat_SiNo,2)),COUNTIFS($L$4:$L10,INDEX(Cat_SiNo,2)),"")</f>
        <v/>
      </c>
    </row>
    <row r="11" spans="1:69" ht="31.95" customHeight="1" x14ac:dyDescent="0.3">
      <c r="A11" s="31" t="s">
        <v>6281</v>
      </c>
      <c r="B11" s="32" t="s">
        <v>6282</v>
      </c>
      <c r="C11" s="32" t="s">
        <v>675</v>
      </c>
      <c r="D11" s="32" t="s">
        <v>472</v>
      </c>
      <c r="E11" s="32" t="s">
        <v>74</v>
      </c>
      <c r="F11" s="32" t="s">
        <v>6283</v>
      </c>
      <c r="G11" s="32" t="s">
        <v>6284</v>
      </c>
      <c r="H11" s="32" t="s">
        <v>714</v>
      </c>
      <c r="I11" s="33" t="s">
        <v>6059</v>
      </c>
      <c r="J11" s="82">
        <v>2027</v>
      </c>
      <c r="K11" s="33" t="s">
        <v>37</v>
      </c>
      <c r="L11" s="33" t="s">
        <v>27</v>
      </c>
      <c r="M11" s="32" t="s">
        <v>6285</v>
      </c>
      <c r="N11" s="33" t="s">
        <v>27</v>
      </c>
      <c r="O11" s="33" t="s">
        <v>27</v>
      </c>
      <c r="P11" s="33" t="s">
        <v>27</v>
      </c>
      <c r="Q11" s="33" t="s">
        <v>28</v>
      </c>
      <c r="R11" s="33" t="s">
        <v>27</v>
      </c>
      <c r="S11" s="34" t="str">
        <f t="shared" si="0"/>
        <v>Pendiente de subsanar</v>
      </c>
      <c r="T11" s="32" t="s">
        <v>6286</v>
      </c>
      <c r="U11" s="33" t="s">
        <v>68</v>
      </c>
      <c r="V11" s="33" t="s">
        <v>27</v>
      </c>
      <c r="W11" s="33" t="s">
        <v>27</v>
      </c>
      <c r="X11" s="33" t="s">
        <v>27</v>
      </c>
      <c r="Y11" s="33" t="s">
        <v>27</v>
      </c>
      <c r="Z11" s="33"/>
      <c r="AA11" s="33"/>
      <c r="AB11" s="33" t="s">
        <v>37</v>
      </c>
      <c r="AC11" s="32" t="s">
        <v>6280</v>
      </c>
      <c r="AD11" s="34" t="str">
        <f t="shared" si="1"/>
        <v>Alta</v>
      </c>
      <c r="AE11" s="34" t="str">
        <f t="shared" si="2"/>
        <v>Alta</v>
      </c>
      <c r="AF11" s="35">
        <f t="shared" si="3"/>
        <v>100</v>
      </c>
      <c r="AG11" s="34" t="str">
        <f t="shared" si="4"/>
        <v>Alta</v>
      </c>
      <c r="AH11" s="34" t="str">
        <f t="shared" si="5"/>
        <v>Alta</v>
      </c>
      <c r="AI11" s="35">
        <f t="shared" si="6"/>
        <v>100</v>
      </c>
      <c r="AJ11" s="34" t="str">
        <f t="shared" si="7"/>
        <v>Alta</v>
      </c>
      <c r="AK11" s="34" t="str">
        <f t="shared" si="8"/>
        <v>Alta</v>
      </c>
      <c r="AL11" s="35">
        <f t="shared" si="9"/>
        <v>100</v>
      </c>
      <c r="AM11" s="34">
        <f t="shared" si="10"/>
        <v>1</v>
      </c>
      <c r="AN11" s="35">
        <f t="shared" si="11"/>
        <v>50</v>
      </c>
      <c r="AO11" s="35">
        <f t="shared" si="12"/>
        <v>50</v>
      </c>
      <c r="AP11" s="36">
        <f t="shared" si="13"/>
        <v>0</v>
      </c>
      <c r="AQ11" s="37">
        <f t="shared" si="14"/>
        <v>0</v>
      </c>
      <c r="AR11" s="37">
        <f t="shared" si="15"/>
        <v>50</v>
      </c>
      <c r="AS11" s="34" t="str">
        <f t="shared" si="16"/>
        <v>Media</v>
      </c>
      <c r="AT11" s="34" t="str">
        <f t="shared" si="17"/>
        <v>Confirmado – usar puntuación calculada</v>
      </c>
      <c r="AU11" s="37">
        <f t="shared" si="18"/>
        <v>50</v>
      </c>
      <c r="AV11" s="50">
        <f t="shared" si="19"/>
        <v>14.000000000000002</v>
      </c>
      <c r="AW11" s="50">
        <f t="shared" si="20"/>
        <v>33</v>
      </c>
      <c r="AX11" s="50">
        <f t="shared" si="21"/>
        <v>33</v>
      </c>
      <c r="AY11" s="50">
        <f t="shared" si="22"/>
        <v>10</v>
      </c>
      <c r="AZ11" s="34" t="str">
        <f t="shared" si="23"/>
        <v>No — elegibilidad</v>
      </c>
      <c r="BA11" s="63" t="str">
        <f t="shared" si="24"/>
        <v/>
      </c>
      <c r="BB11" s="64" t="str">
        <f t="shared" si="25"/>
        <v/>
      </c>
      <c r="BC11" s="26" t="str">
        <f t="shared" si="36"/>
        <v/>
      </c>
      <c r="BD11" s="34" t="str">
        <f>IF($BB11="","",_xlfn.RANK.EQ($BB11,$BB$4:$BB$103,0)+COUNTIF($BB$4:$BB11,$BB11)-1)</f>
        <v/>
      </c>
      <c r="BE11" s="33" t="s">
        <v>20</v>
      </c>
      <c r="BF11" s="34">
        <f t="shared" si="26"/>
        <v>2</v>
      </c>
      <c r="BG11" s="34">
        <f t="shared" si="27"/>
        <v>1</v>
      </c>
      <c r="BH11" s="34">
        <f t="shared" si="28"/>
        <v>1</v>
      </c>
      <c r="BI11" s="34" t="b">
        <f t="shared" si="29"/>
        <v>0</v>
      </c>
      <c r="BJ11" s="34" t="b">
        <f t="shared" si="30"/>
        <v>1</v>
      </c>
      <c r="BK11" s="34" t="b">
        <f t="shared" si="31"/>
        <v>0</v>
      </c>
      <c r="BL11" s="34" t="str">
        <f t="shared" si="32"/>
        <v>Referente: Medio</v>
      </c>
      <c r="BM11" s="34" t="str">
        <f t="shared" si="33"/>
        <v>Cerrado</v>
      </c>
      <c r="BN11" s="38" t="str">
        <f t="shared" si="34"/>
        <v>A09 Proyecto no elegible con valoraciones cerradas: no puede incorporarse al cálculo del IP  |  A10 Criterios sin cierre completo: no procede el cálculo definitivo del IP</v>
      </c>
      <c r="BO11" s="314">
        <f t="shared" si="35"/>
        <v>2</v>
      </c>
      <c r="BP11" s="84" t="s">
        <v>27</v>
      </c>
      <c r="BQ11" s="313" t="str">
        <f>IF(AND($A11&lt;&gt;"",$L11=INDEX(Cat_SiNo,2)),COUNTIFS($L$4:$L11,INDEX(Cat_SiNo,2)),"")</f>
        <v/>
      </c>
    </row>
    <row r="12" spans="1:69" ht="31.95" customHeight="1" x14ac:dyDescent="0.3">
      <c r="A12" s="31" t="s">
        <v>6287</v>
      </c>
      <c r="B12" s="32" t="s">
        <v>6288</v>
      </c>
      <c r="C12" s="32" t="s">
        <v>677</v>
      </c>
      <c r="D12" s="32" t="s">
        <v>6219</v>
      </c>
      <c r="E12" s="32" t="s">
        <v>74</v>
      </c>
      <c r="F12" s="32" t="s">
        <v>6289</v>
      </c>
      <c r="G12" s="32" t="s">
        <v>6290</v>
      </c>
      <c r="H12" s="32" t="s">
        <v>1140</v>
      </c>
      <c r="I12" s="33" t="s">
        <v>6059</v>
      </c>
      <c r="J12" s="82">
        <v>2027</v>
      </c>
      <c r="K12" s="33" t="s">
        <v>37</v>
      </c>
      <c r="L12" s="33" t="s">
        <v>27</v>
      </c>
      <c r="M12" s="32" t="s">
        <v>6291</v>
      </c>
      <c r="N12" s="33" t="s">
        <v>27</v>
      </c>
      <c r="O12" s="33" t="s">
        <v>27</v>
      </c>
      <c r="P12" s="33" t="s">
        <v>27</v>
      </c>
      <c r="Q12" s="33" t="s">
        <v>27</v>
      </c>
      <c r="R12" s="33" t="s">
        <v>27</v>
      </c>
      <c r="S12" s="34" t="str">
        <f t="shared" si="0"/>
        <v>Elegible</v>
      </c>
      <c r="T12" s="32"/>
      <c r="U12" s="33" t="s">
        <v>68</v>
      </c>
      <c r="V12" s="33" t="s">
        <v>27</v>
      </c>
      <c r="W12" s="33" t="s">
        <v>27</v>
      </c>
      <c r="X12" s="33" t="s">
        <v>27</v>
      </c>
      <c r="Y12" s="33" t="s">
        <v>27</v>
      </c>
      <c r="Z12" s="33"/>
      <c r="AA12" s="33"/>
      <c r="AB12" s="33" t="s">
        <v>37</v>
      </c>
      <c r="AC12" s="32" t="s">
        <v>6280</v>
      </c>
      <c r="AD12" s="34" t="str">
        <f t="shared" si="1"/>
        <v>Alta</v>
      </c>
      <c r="AE12" s="34" t="str">
        <f t="shared" si="2"/>
        <v>Alta</v>
      </c>
      <c r="AF12" s="35">
        <f t="shared" si="3"/>
        <v>100</v>
      </c>
      <c r="AG12" s="34" t="str">
        <f t="shared" si="4"/>
        <v>II – Información Insuficiente</v>
      </c>
      <c r="AH12" s="34" t="str">
        <f t="shared" si="5"/>
        <v>II – Información Insuficiente</v>
      </c>
      <c r="AI12" s="35" t="str">
        <f t="shared" si="6"/>
        <v>II</v>
      </c>
      <c r="AJ12" s="34" t="str">
        <f t="shared" si="7"/>
        <v>II – Información Insuficiente</v>
      </c>
      <c r="AK12" s="34" t="str">
        <f t="shared" si="8"/>
        <v>II – Información Insuficiente</v>
      </c>
      <c r="AL12" s="35" t="str">
        <f t="shared" si="9"/>
        <v>II</v>
      </c>
      <c r="AM12" s="34">
        <f t="shared" si="10"/>
        <v>1</v>
      </c>
      <c r="AN12" s="35">
        <f t="shared" si="11"/>
        <v>100</v>
      </c>
      <c r="AO12" s="35">
        <f t="shared" si="12"/>
        <v>100</v>
      </c>
      <c r="AP12" s="36">
        <f t="shared" si="13"/>
        <v>0</v>
      </c>
      <c r="AQ12" s="37">
        <f t="shared" si="14"/>
        <v>0</v>
      </c>
      <c r="AR12" s="37">
        <f t="shared" si="15"/>
        <v>100</v>
      </c>
      <c r="AS12" s="34" t="str">
        <f t="shared" si="16"/>
        <v>Alta</v>
      </c>
      <c r="AT12" s="34" t="str">
        <f t="shared" si="17"/>
        <v>Confirmado – usar puntuación calculada</v>
      </c>
      <c r="AU12" s="37">
        <f t="shared" si="18"/>
        <v>100</v>
      </c>
      <c r="AV12" s="50">
        <f t="shared" si="19"/>
        <v>14.000000000000002</v>
      </c>
      <c r="AW12" s="50" t="str">
        <f t="shared" si="20"/>
        <v/>
      </c>
      <c r="AX12" s="50" t="str">
        <f t="shared" si="21"/>
        <v/>
      </c>
      <c r="AY12" s="50">
        <f t="shared" si="22"/>
        <v>20</v>
      </c>
      <c r="AZ12" s="34" t="str">
        <f t="shared" si="23"/>
        <v>No — criterios sin cierre o en Información Insuficiente</v>
      </c>
      <c r="BA12" s="63" t="str">
        <f t="shared" si="24"/>
        <v/>
      </c>
      <c r="BB12" s="64" t="str">
        <f t="shared" si="25"/>
        <v/>
      </c>
      <c r="BC12" s="26" t="str">
        <f t="shared" si="36"/>
        <v/>
      </c>
      <c r="BD12" s="34" t="str">
        <f>IF($BB12="","",_xlfn.RANK.EQ($BB12,$BB$4:$BB$103,0)+COUNTIF($BB$4:$BB12,$BB12)-1)</f>
        <v/>
      </c>
      <c r="BE12" s="33" t="s">
        <v>18</v>
      </c>
      <c r="BF12" s="34">
        <f t="shared" si="26"/>
        <v>1</v>
      </c>
      <c r="BG12" s="34">
        <f t="shared" si="27"/>
        <v>0</v>
      </c>
      <c r="BH12" s="34">
        <f t="shared" si="28"/>
        <v>1</v>
      </c>
      <c r="BI12" s="34" t="b">
        <f t="shared" si="29"/>
        <v>0</v>
      </c>
      <c r="BJ12" s="34" t="b">
        <f t="shared" si="30"/>
        <v>0</v>
      </c>
      <c r="BK12" s="34" t="b">
        <f t="shared" si="31"/>
        <v>0</v>
      </c>
      <c r="BL12" s="34" t="str">
        <f t="shared" si="32"/>
        <v>Referente: Bajo</v>
      </c>
      <c r="BM12" s="34" t="str">
        <f t="shared" si="33"/>
        <v>II pendiente</v>
      </c>
      <c r="BN12" s="38" t="str">
        <f t="shared" si="34"/>
        <v>A02 Información Insuficiente (II) pendiente de subsanar antes del cierre  |  A10 Criterios sin cierre completo: no procede el cálculo definitivo del IP</v>
      </c>
      <c r="BO12" s="314">
        <f t="shared" si="35"/>
        <v>2</v>
      </c>
      <c r="BP12" s="84" t="s">
        <v>27</v>
      </c>
      <c r="BQ12" s="313" t="str">
        <f>IF(AND($A12&lt;&gt;"",$L12=INDEX(Cat_SiNo,2)),COUNTIFS($L$4:$L12,INDEX(Cat_SiNo,2)),"")</f>
        <v/>
      </c>
    </row>
    <row r="13" spans="1:69" ht="31.95" customHeight="1" x14ac:dyDescent="0.3">
      <c r="A13" s="31" t="s">
        <v>6292</v>
      </c>
      <c r="B13" s="32" t="s">
        <v>6293</v>
      </c>
      <c r="C13" s="32" t="s">
        <v>677</v>
      </c>
      <c r="D13" s="32" t="s">
        <v>6219</v>
      </c>
      <c r="E13" s="32" t="s">
        <v>74</v>
      </c>
      <c r="F13" s="32" t="s">
        <v>6294</v>
      </c>
      <c r="G13" s="32" t="s">
        <v>6295</v>
      </c>
      <c r="H13" s="32"/>
      <c r="I13" s="33" t="s">
        <v>6059</v>
      </c>
      <c r="J13" s="82">
        <v>2027</v>
      </c>
      <c r="K13" s="33" t="s">
        <v>37</v>
      </c>
      <c r="L13" s="33" t="s">
        <v>27</v>
      </c>
      <c r="M13" s="32" t="s">
        <v>6296</v>
      </c>
      <c r="N13" s="33" t="s">
        <v>27</v>
      </c>
      <c r="O13" s="33" t="s">
        <v>27</v>
      </c>
      <c r="P13" s="33" t="s">
        <v>27</v>
      </c>
      <c r="Q13" s="33" t="s">
        <v>27</v>
      </c>
      <c r="R13" s="33" t="s">
        <v>27</v>
      </c>
      <c r="S13" s="34" t="str">
        <f t="shared" si="0"/>
        <v>Elegible</v>
      </c>
      <c r="T13" s="32"/>
      <c r="U13" s="33" t="s">
        <v>68</v>
      </c>
      <c r="V13" s="33" t="s">
        <v>27</v>
      </c>
      <c r="W13" s="33" t="s">
        <v>27</v>
      </c>
      <c r="X13" s="33" t="s">
        <v>27</v>
      </c>
      <c r="Y13" s="33" t="s">
        <v>27</v>
      </c>
      <c r="Z13" s="33"/>
      <c r="AA13" s="33"/>
      <c r="AB13" s="33" t="s">
        <v>27</v>
      </c>
      <c r="AC13" s="32" t="s">
        <v>6297</v>
      </c>
      <c r="AD13" s="34" t="str">
        <f t="shared" si="1"/>
        <v>Media</v>
      </c>
      <c r="AE13" s="34" t="str">
        <f t="shared" si="2"/>
        <v>Media</v>
      </c>
      <c r="AF13" s="35">
        <f t="shared" si="3"/>
        <v>50</v>
      </c>
      <c r="AG13" s="34" t="str">
        <f t="shared" si="4"/>
        <v>Media</v>
      </c>
      <c r="AH13" s="34" t="str">
        <f t="shared" si="5"/>
        <v>Media</v>
      </c>
      <c r="AI13" s="35">
        <f t="shared" si="6"/>
        <v>50</v>
      </c>
      <c r="AJ13" s="34" t="str">
        <f t="shared" si="7"/>
        <v>Media</v>
      </c>
      <c r="AK13" s="34" t="str">
        <f t="shared" si="8"/>
        <v>Media</v>
      </c>
      <c r="AL13" s="35">
        <f t="shared" si="9"/>
        <v>50</v>
      </c>
      <c r="AM13" s="34">
        <f t="shared" si="10"/>
        <v>3</v>
      </c>
      <c r="AN13" s="35">
        <f t="shared" si="11"/>
        <v>0</v>
      </c>
      <c r="AO13" s="35">
        <f t="shared" si="12"/>
        <v>100</v>
      </c>
      <c r="AP13" s="36">
        <f t="shared" si="13"/>
        <v>1</v>
      </c>
      <c r="AQ13" s="37">
        <f t="shared" si="14"/>
        <v>51.724137931034484</v>
      </c>
      <c r="AR13" s="37">
        <f t="shared" si="15"/>
        <v>51.724137931034484</v>
      </c>
      <c r="AS13" s="34" t="str">
        <f t="shared" si="16"/>
        <v>Media</v>
      </c>
      <c r="AT13" s="34" t="str">
        <f t="shared" si="17"/>
        <v>Confirmado – usar puntuación calculada</v>
      </c>
      <c r="AU13" s="37">
        <f t="shared" si="18"/>
        <v>51.724137931034484</v>
      </c>
      <c r="AV13" s="50">
        <f t="shared" si="19"/>
        <v>7.0000000000000009</v>
      </c>
      <c r="AW13" s="50">
        <f t="shared" si="20"/>
        <v>16.5</v>
      </c>
      <c r="AX13" s="50">
        <f t="shared" si="21"/>
        <v>16.5</v>
      </c>
      <c r="AY13" s="50">
        <f t="shared" si="22"/>
        <v>10.344827586206897</v>
      </c>
      <c r="AZ13" s="34" t="str">
        <f t="shared" si="23"/>
        <v>Sí</v>
      </c>
      <c r="BA13" s="63">
        <f t="shared" si="24"/>
        <v>50.3</v>
      </c>
      <c r="BB13" s="64">
        <f t="shared" si="25"/>
        <v>503100051774.13794</v>
      </c>
      <c r="BC13" s="26">
        <f t="shared" si="36"/>
        <v>5</v>
      </c>
      <c r="BD13" s="34">
        <f>IF($BB13="","",_xlfn.RANK.EQ($BB13,$BB$4:$BB$103,0)+COUNTIF($BB$4:$BB13,$BB13)-1)</f>
        <v>5</v>
      </c>
      <c r="BE13" s="33" t="s">
        <v>20</v>
      </c>
      <c r="BF13" s="34">
        <f t="shared" si="26"/>
        <v>2</v>
      </c>
      <c r="BG13" s="34">
        <f t="shared" si="27"/>
        <v>1</v>
      </c>
      <c r="BH13" s="34">
        <f t="shared" si="28"/>
        <v>1</v>
      </c>
      <c r="BI13" s="34" t="b">
        <f t="shared" si="29"/>
        <v>0</v>
      </c>
      <c r="BJ13" s="34" t="b">
        <f t="shared" si="30"/>
        <v>1</v>
      </c>
      <c r="BK13" s="34" t="b">
        <f t="shared" si="31"/>
        <v>0</v>
      </c>
      <c r="BL13" s="34" t="str">
        <f t="shared" si="32"/>
        <v>Referente: Medio</v>
      </c>
      <c r="BM13" s="34" t="str">
        <f t="shared" si="33"/>
        <v>Cerrado</v>
      </c>
      <c r="BN13" s="38" t="str">
        <f t="shared" si="34"/>
        <v/>
      </c>
      <c r="BO13" s="314">
        <f t="shared" si="35"/>
        <v>0</v>
      </c>
      <c r="BP13" s="84" t="s">
        <v>27</v>
      </c>
      <c r="BQ13" s="313" t="str">
        <f>IF(AND($A13&lt;&gt;"",$L13=INDEX(Cat_SiNo,2)),COUNTIFS($L$4:$L13,INDEX(Cat_SiNo,2)),"")</f>
        <v/>
      </c>
    </row>
    <row r="14" spans="1:69" ht="31.95" customHeight="1" x14ac:dyDescent="0.3">
      <c r="A14" s="39"/>
      <c r="B14" s="32"/>
      <c r="C14" s="32"/>
      <c r="D14" s="32"/>
      <c r="E14" s="32"/>
      <c r="F14" s="32"/>
      <c r="G14" s="32"/>
      <c r="H14" s="32"/>
      <c r="I14" s="32"/>
      <c r="J14" s="82"/>
      <c r="K14" s="32"/>
      <c r="L14" s="32"/>
      <c r="M14" s="32"/>
      <c r="N14" s="32"/>
      <c r="O14" s="32"/>
      <c r="P14" s="32"/>
      <c r="Q14" s="32"/>
      <c r="R14" s="32"/>
      <c r="S14" s="34" t="str">
        <f t="shared" si="0"/>
        <v/>
      </c>
      <c r="T14" s="32"/>
      <c r="U14" s="32"/>
      <c r="V14" s="32"/>
      <c r="W14" s="32"/>
      <c r="X14" s="32"/>
      <c r="Y14" s="32"/>
      <c r="Z14" s="32"/>
      <c r="AA14" s="32"/>
      <c r="AB14" s="32"/>
      <c r="AC14" s="32"/>
      <c r="AD14" s="38" t="str">
        <f t="shared" si="1"/>
        <v/>
      </c>
      <c r="AE14" s="38" t="str">
        <f t="shared" si="2"/>
        <v/>
      </c>
      <c r="AF14" s="40" t="str">
        <f t="shared" si="3"/>
        <v/>
      </c>
      <c r="AG14" s="38" t="str">
        <f t="shared" si="4"/>
        <v/>
      </c>
      <c r="AH14" s="38" t="str">
        <f t="shared" si="5"/>
        <v/>
      </c>
      <c r="AI14" s="40" t="str">
        <f t="shared" si="6"/>
        <v/>
      </c>
      <c r="AJ14" s="38" t="str">
        <f t="shared" si="7"/>
        <v/>
      </c>
      <c r="AK14" s="38" t="str">
        <f t="shared" si="8"/>
        <v/>
      </c>
      <c r="AL14" s="40" t="str">
        <f t="shared" si="9"/>
        <v/>
      </c>
      <c r="AM14" s="34" t="str">
        <f t="shared" si="10"/>
        <v/>
      </c>
      <c r="AN14" s="35" t="str">
        <f t="shared" si="11"/>
        <v/>
      </c>
      <c r="AO14" s="35" t="str">
        <f t="shared" si="12"/>
        <v/>
      </c>
      <c r="AP14" s="36" t="str">
        <f t="shared" si="13"/>
        <v/>
      </c>
      <c r="AQ14" s="37" t="str">
        <f t="shared" si="14"/>
        <v/>
      </c>
      <c r="AR14" s="37" t="str">
        <f t="shared" si="15"/>
        <v/>
      </c>
      <c r="AS14" s="34" t="str">
        <f t="shared" si="16"/>
        <v/>
      </c>
      <c r="AT14" s="34" t="str">
        <f t="shared" si="17"/>
        <v/>
      </c>
      <c r="AU14" s="37" t="str">
        <f t="shared" si="18"/>
        <v/>
      </c>
      <c r="AV14" s="50" t="str">
        <f t="shared" si="19"/>
        <v/>
      </c>
      <c r="AW14" s="50" t="str">
        <f t="shared" si="20"/>
        <v/>
      </c>
      <c r="AX14" s="50" t="str">
        <f t="shared" si="21"/>
        <v/>
      </c>
      <c r="AY14" s="50" t="str">
        <f t="shared" si="22"/>
        <v/>
      </c>
      <c r="AZ14" s="34" t="str">
        <f t="shared" si="23"/>
        <v/>
      </c>
      <c r="BA14" s="63" t="str">
        <f t="shared" si="24"/>
        <v/>
      </c>
      <c r="BB14" s="64" t="str">
        <f t="shared" si="25"/>
        <v/>
      </c>
      <c r="BC14" s="26" t="str">
        <f t="shared" si="36"/>
        <v/>
      </c>
      <c r="BD14" s="34" t="str">
        <f>IF($BB14="","",_xlfn.RANK.EQ($BB14,$BB$4:$BB$103,0)+COUNTIF($BB$4:$BB14,$BB14)-1)</f>
        <v/>
      </c>
      <c r="BE14" s="32"/>
      <c r="BF14" s="38" t="str">
        <f t="shared" si="26"/>
        <v/>
      </c>
      <c r="BG14" s="38" t="str">
        <f t="shared" si="27"/>
        <v/>
      </c>
      <c r="BH14" s="38" t="str">
        <f t="shared" si="28"/>
        <v/>
      </c>
      <c r="BI14" s="38" t="str">
        <f t="shared" si="29"/>
        <v/>
      </c>
      <c r="BJ14" s="38" t="str">
        <f t="shared" si="30"/>
        <v/>
      </c>
      <c r="BK14" s="38" t="str">
        <f t="shared" si="31"/>
        <v/>
      </c>
      <c r="BL14" s="38" t="str">
        <f t="shared" si="32"/>
        <v/>
      </c>
      <c r="BM14" s="34" t="str">
        <f t="shared" si="33"/>
        <v/>
      </c>
      <c r="BN14" s="38" t="str">
        <f t="shared" si="34"/>
        <v/>
      </c>
      <c r="BO14" s="314" t="str">
        <f t="shared" si="35"/>
        <v/>
      </c>
      <c r="BP14" s="84" t="str">
        <f t="shared" ref="BP14:BP35" si="37">IF($BB14="","",COUNTIFS($I$4:$I$103,$I14,$BB$4:$BB$103,"&gt;=0"))</f>
        <v/>
      </c>
      <c r="BQ14" s="313" t="str">
        <f>IF(AND($A14&lt;&gt;"",$L14=INDEX(Cat_SiNo,2)),COUNTIFS($L$4:$L14,INDEX(Cat_SiNo,2)),"")</f>
        <v/>
      </c>
    </row>
    <row r="15" spans="1:69" ht="31.95" customHeight="1" x14ac:dyDescent="0.3">
      <c r="A15" s="39"/>
      <c r="B15" s="32"/>
      <c r="C15" s="32"/>
      <c r="D15" s="32"/>
      <c r="E15" s="32"/>
      <c r="F15" s="32"/>
      <c r="G15" s="32"/>
      <c r="H15" s="32"/>
      <c r="I15" s="32"/>
      <c r="J15" s="82"/>
      <c r="K15" s="32"/>
      <c r="L15" s="32"/>
      <c r="M15" s="32"/>
      <c r="N15" s="32"/>
      <c r="O15" s="32"/>
      <c r="P15" s="32"/>
      <c r="Q15" s="32"/>
      <c r="R15" s="32"/>
      <c r="S15" s="34" t="str">
        <f t="shared" si="0"/>
        <v/>
      </c>
      <c r="T15" s="32"/>
      <c r="U15" s="32"/>
      <c r="V15" s="32"/>
      <c r="W15" s="32"/>
      <c r="X15" s="32"/>
      <c r="Y15" s="32"/>
      <c r="Z15" s="32"/>
      <c r="AA15" s="32"/>
      <c r="AB15" s="32"/>
      <c r="AC15" s="32"/>
      <c r="AD15" s="38" t="str">
        <f t="shared" si="1"/>
        <v/>
      </c>
      <c r="AE15" s="38" t="str">
        <f t="shared" si="2"/>
        <v/>
      </c>
      <c r="AF15" s="40" t="str">
        <f t="shared" si="3"/>
        <v/>
      </c>
      <c r="AG15" s="38" t="str">
        <f t="shared" si="4"/>
        <v/>
      </c>
      <c r="AH15" s="38" t="str">
        <f t="shared" si="5"/>
        <v/>
      </c>
      <c r="AI15" s="40" t="str">
        <f t="shared" si="6"/>
        <v/>
      </c>
      <c r="AJ15" s="38" t="str">
        <f t="shared" si="7"/>
        <v/>
      </c>
      <c r="AK15" s="38" t="str">
        <f t="shared" si="8"/>
        <v/>
      </c>
      <c r="AL15" s="40" t="str">
        <f t="shared" si="9"/>
        <v/>
      </c>
      <c r="AM15" s="34" t="str">
        <f t="shared" si="10"/>
        <v/>
      </c>
      <c r="AN15" s="35" t="str">
        <f t="shared" si="11"/>
        <v/>
      </c>
      <c r="AO15" s="35" t="str">
        <f t="shared" si="12"/>
        <v/>
      </c>
      <c r="AP15" s="36" t="str">
        <f t="shared" si="13"/>
        <v/>
      </c>
      <c r="AQ15" s="37" t="str">
        <f t="shared" si="14"/>
        <v/>
      </c>
      <c r="AR15" s="37" t="str">
        <f t="shared" si="15"/>
        <v/>
      </c>
      <c r="AS15" s="34" t="str">
        <f t="shared" si="16"/>
        <v/>
      </c>
      <c r="AT15" s="34" t="str">
        <f t="shared" si="17"/>
        <v/>
      </c>
      <c r="AU15" s="37" t="str">
        <f t="shared" si="18"/>
        <v/>
      </c>
      <c r="AV15" s="50" t="str">
        <f t="shared" si="19"/>
        <v/>
      </c>
      <c r="AW15" s="50" t="str">
        <f t="shared" si="20"/>
        <v/>
      </c>
      <c r="AX15" s="50" t="str">
        <f t="shared" si="21"/>
        <v/>
      </c>
      <c r="AY15" s="50" t="str">
        <f t="shared" si="22"/>
        <v/>
      </c>
      <c r="AZ15" s="34" t="str">
        <f t="shared" si="23"/>
        <v/>
      </c>
      <c r="BA15" s="63" t="str">
        <f t="shared" si="24"/>
        <v/>
      </c>
      <c r="BB15" s="64" t="str">
        <f t="shared" si="25"/>
        <v/>
      </c>
      <c r="BC15" s="26" t="str">
        <f t="shared" si="36"/>
        <v/>
      </c>
      <c r="BD15" s="34" t="str">
        <f>IF($BB15="","",_xlfn.RANK.EQ($BB15,$BB$4:$BB$103,0)+COUNTIF($BB$4:$BB15,$BB15)-1)</f>
        <v/>
      </c>
      <c r="BE15" s="32"/>
      <c r="BF15" s="38" t="str">
        <f t="shared" si="26"/>
        <v/>
      </c>
      <c r="BG15" s="38" t="str">
        <f t="shared" si="27"/>
        <v/>
      </c>
      <c r="BH15" s="38" t="str">
        <f t="shared" si="28"/>
        <v/>
      </c>
      <c r="BI15" s="38" t="str">
        <f t="shared" si="29"/>
        <v/>
      </c>
      <c r="BJ15" s="38" t="str">
        <f t="shared" si="30"/>
        <v/>
      </c>
      <c r="BK15" s="38" t="str">
        <f t="shared" si="31"/>
        <v/>
      </c>
      <c r="BL15" s="38" t="str">
        <f t="shared" si="32"/>
        <v/>
      </c>
      <c r="BM15" s="34" t="str">
        <f t="shared" si="33"/>
        <v/>
      </c>
      <c r="BN15" s="38" t="str">
        <f t="shared" si="34"/>
        <v/>
      </c>
      <c r="BO15" s="314" t="str">
        <f t="shared" si="35"/>
        <v/>
      </c>
      <c r="BP15" s="84" t="str">
        <f t="shared" si="37"/>
        <v/>
      </c>
      <c r="BQ15" s="313" t="str">
        <f>IF(AND($A15&lt;&gt;"",$L15=INDEX(Cat_SiNo,2)),COUNTIFS($L$4:$L15,INDEX(Cat_SiNo,2)),"")</f>
        <v/>
      </c>
    </row>
    <row r="16" spans="1:69" ht="31.95" customHeight="1" x14ac:dyDescent="0.3">
      <c r="A16" s="39"/>
      <c r="B16" s="32"/>
      <c r="C16" s="32"/>
      <c r="D16" s="32"/>
      <c r="E16" s="32"/>
      <c r="F16" s="32"/>
      <c r="G16" s="32"/>
      <c r="H16" s="32"/>
      <c r="I16" s="32"/>
      <c r="J16" s="82"/>
      <c r="K16" s="32"/>
      <c r="L16" s="32"/>
      <c r="M16" s="32"/>
      <c r="N16" s="32"/>
      <c r="O16" s="32"/>
      <c r="P16" s="32"/>
      <c r="Q16" s="32"/>
      <c r="R16" s="32"/>
      <c r="S16" s="34" t="str">
        <f t="shared" si="0"/>
        <v/>
      </c>
      <c r="T16" s="32"/>
      <c r="U16" s="32"/>
      <c r="V16" s="32"/>
      <c r="W16" s="32"/>
      <c r="X16" s="32"/>
      <c r="Y16" s="32"/>
      <c r="Z16" s="32"/>
      <c r="AA16" s="32"/>
      <c r="AB16" s="32"/>
      <c r="AC16" s="32"/>
      <c r="AD16" s="38" t="str">
        <f t="shared" si="1"/>
        <v/>
      </c>
      <c r="AE16" s="38" t="str">
        <f t="shared" si="2"/>
        <v/>
      </c>
      <c r="AF16" s="40" t="str">
        <f t="shared" si="3"/>
        <v/>
      </c>
      <c r="AG16" s="38" t="str">
        <f t="shared" si="4"/>
        <v/>
      </c>
      <c r="AH16" s="38" t="str">
        <f t="shared" si="5"/>
        <v/>
      </c>
      <c r="AI16" s="40" t="str">
        <f t="shared" si="6"/>
        <v/>
      </c>
      <c r="AJ16" s="38" t="str">
        <f t="shared" si="7"/>
        <v/>
      </c>
      <c r="AK16" s="38" t="str">
        <f t="shared" si="8"/>
        <v/>
      </c>
      <c r="AL16" s="40" t="str">
        <f t="shared" si="9"/>
        <v/>
      </c>
      <c r="AM16" s="34" t="str">
        <f t="shared" si="10"/>
        <v/>
      </c>
      <c r="AN16" s="35" t="str">
        <f t="shared" si="11"/>
        <v/>
      </c>
      <c r="AO16" s="35" t="str">
        <f t="shared" si="12"/>
        <v/>
      </c>
      <c r="AP16" s="36" t="str">
        <f t="shared" si="13"/>
        <v/>
      </c>
      <c r="AQ16" s="37" t="str">
        <f t="shared" si="14"/>
        <v/>
      </c>
      <c r="AR16" s="37" t="str">
        <f t="shared" si="15"/>
        <v/>
      </c>
      <c r="AS16" s="34" t="str">
        <f t="shared" si="16"/>
        <v/>
      </c>
      <c r="AT16" s="34" t="str">
        <f t="shared" si="17"/>
        <v/>
      </c>
      <c r="AU16" s="37" t="str">
        <f t="shared" si="18"/>
        <v/>
      </c>
      <c r="AV16" s="50" t="str">
        <f t="shared" si="19"/>
        <v/>
      </c>
      <c r="AW16" s="50" t="str">
        <f t="shared" si="20"/>
        <v/>
      </c>
      <c r="AX16" s="50" t="str">
        <f t="shared" si="21"/>
        <v/>
      </c>
      <c r="AY16" s="50" t="str">
        <f t="shared" si="22"/>
        <v/>
      </c>
      <c r="AZ16" s="34" t="str">
        <f t="shared" si="23"/>
        <v/>
      </c>
      <c r="BA16" s="63" t="str">
        <f t="shared" si="24"/>
        <v/>
      </c>
      <c r="BB16" s="64" t="str">
        <f t="shared" si="25"/>
        <v/>
      </c>
      <c r="BC16" s="26" t="str">
        <f t="shared" si="36"/>
        <v/>
      </c>
      <c r="BD16" s="34" t="str">
        <f>IF($BB16="","",_xlfn.RANK.EQ($BB16,$BB$4:$BB$103,0)+COUNTIF($BB$4:$BB16,$BB16)-1)</f>
        <v/>
      </c>
      <c r="BE16" s="32"/>
      <c r="BF16" s="38" t="str">
        <f t="shared" si="26"/>
        <v/>
      </c>
      <c r="BG16" s="38" t="str">
        <f t="shared" si="27"/>
        <v/>
      </c>
      <c r="BH16" s="38" t="str">
        <f t="shared" si="28"/>
        <v/>
      </c>
      <c r="BI16" s="38" t="str">
        <f t="shared" si="29"/>
        <v/>
      </c>
      <c r="BJ16" s="38" t="str">
        <f t="shared" si="30"/>
        <v/>
      </c>
      <c r="BK16" s="38" t="str">
        <f t="shared" si="31"/>
        <v/>
      </c>
      <c r="BL16" s="38" t="str">
        <f t="shared" si="32"/>
        <v/>
      </c>
      <c r="BM16" s="34" t="str">
        <f t="shared" si="33"/>
        <v/>
      </c>
      <c r="BN16" s="38" t="str">
        <f t="shared" si="34"/>
        <v/>
      </c>
      <c r="BO16" s="314" t="str">
        <f t="shared" si="35"/>
        <v/>
      </c>
      <c r="BP16" s="84" t="str">
        <f t="shared" si="37"/>
        <v/>
      </c>
      <c r="BQ16" s="313" t="str">
        <f>IF(AND($A16&lt;&gt;"",$L16=INDEX(Cat_SiNo,2)),COUNTIFS($L$4:$L16,INDEX(Cat_SiNo,2)),"")</f>
        <v/>
      </c>
    </row>
    <row r="17" spans="1:69" ht="31.95" customHeight="1" x14ac:dyDescent="0.3">
      <c r="A17" s="39"/>
      <c r="B17" s="32"/>
      <c r="C17" s="32"/>
      <c r="D17" s="32"/>
      <c r="E17" s="32"/>
      <c r="F17" s="32"/>
      <c r="G17" s="32"/>
      <c r="H17" s="32"/>
      <c r="I17" s="32"/>
      <c r="J17" s="82"/>
      <c r="K17" s="32"/>
      <c r="L17" s="32"/>
      <c r="M17" s="32"/>
      <c r="N17" s="32"/>
      <c r="O17" s="32"/>
      <c r="P17" s="32"/>
      <c r="Q17" s="32"/>
      <c r="R17" s="32"/>
      <c r="S17" s="34" t="str">
        <f t="shared" si="0"/>
        <v/>
      </c>
      <c r="T17" s="32"/>
      <c r="U17" s="32"/>
      <c r="V17" s="32"/>
      <c r="W17" s="32"/>
      <c r="X17" s="32"/>
      <c r="Y17" s="32"/>
      <c r="Z17" s="32"/>
      <c r="AA17" s="32"/>
      <c r="AB17" s="32"/>
      <c r="AC17" s="32"/>
      <c r="AD17" s="38" t="str">
        <f t="shared" si="1"/>
        <v/>
      </c>
      <c r="AE17" s="38" t="str">
        <f t="shared" si="2"/>
        <v/>
      </c>
      <c r="AF17" s="40" t="str">
        <f t="shared" si="3"/>
        <v/>
      </c>
      <c r="AG17" s="38" t="str">
        <f t="shared" si="4"/>
        <v/>
      </c>
      <c r="AH17" s="38" t="str">
        <f t="shared" si="5"/>
        <v/>
      </c>
      <c r="AI17" s="40" t="str">
        <f t="shared" si="6"/>
        <v/>
      </c>
      <c r="AJ17" s="38" t="str">
        <f t="shared" si="7"/>
        <v/>
      </c>
      <c r="AK17" s="38" t="str">
        <f t="shared" si="8"/>
        <v/>
      </c>
      <c r="AL17" s="40" t="str">
        <f t="shared" si="9"/>
        <v/>
      </c>
      <c r="AM17" s="34" t="str">
        <f t="shared" si="10"/>
        <v/>
      </c>
      <c r="AN17" s="35" t="str">
        <f t="shared" si="11"/>
        <v/>
      </c>
      <c r="AO17" s="35" t="str">
        <f t="shared" si="12"/>
        <v/>
      </c>
      <c r="AP17" s="36" t="str">
        <f t="shared" si="13"/>
        <v/>
      </c>
      <c r="AQ17" s="37" t="str">
        <f t="shared" si="14"/>
        <v/>
      </c>
      <c r="AR17" s="37" t="str">
        <f t="shared" si="15"/>
        <v/>
      </c>
      <c r="AS17" s="34" t="str">
        <f t="shared" si="16"/>
        <v/>
      </c>
      <c r="AT17" s="34" t="str">
        <f t="shared" si="17"/>
        <v/>
      </c>
      <c r="AU17" s="37" t="str">
        <f t="shared" si="18"/>
        <v/>
      </c>
      <c r="AV17" s="50" t="str">
        <f t="shared" si="19"/>
        <v/>
      </c>
      <c r="AW17" s="50" t="str">
        <f t="shared" si="20"/>
        <v/>
      </c>
      <c r="AX17" s="50" t="str">
        <f t="shared" si="21"/>
        <v/>
      </c>
      <c r="AY17" s="50" t="str">
        <f t="shared" si="22"/>
        <v/>
      </c>
      <c r="AZ17" s="34" t="str">
        <f t="shared" si="23"/>
        <v/>
      </c>
      <c r="BA17" s="63" t="str">
        <f t="shared" si="24"/>
        <v/>
      </c>
      <c r="BB17" s="64" t="str">
        <f t="shared" si="25"/>
        <v/>
      </c>
      <c r="BC17" s="26" t="str">
        <f t="shared" si="36"/>
        <v/>
      </c>
      <c r="BD17" s="34" t="str">
        <f>IF($BB17="","",_xlfn.RANK.EQ($BB17,$BB$4:$BB$103,0)+COUNTIF($BB$4:$BB17,$BB17)-1)</f>
        <v/>
      </c>
      <c r="BE17" s="32"/>
      <c r="BF17" s="38" t="str">
        <f t="shared" si="26"/>
        <v/>
      </c>
      <c r="BG17" s="38" t="str">
        <f t="shared" si="27"/>
        <v/>
      </c>
      <c r="BH17" s="38" t="str">
        <f t="shared" si="28"/>
        <v/>
      </c>
      <c r="BI17" s="38" t="str">
        <f t="shared" si="29"/>
        <v/>
      </c>
      <c r="BJ17" s="38" t="str">
        <f t="shared" si="30"/>
        <v/>
      </c>
      <c r="BK17" s="38" t="str">
        <f t="shared" si="31"/>
        <v/>
      </c>
      <c r="BL17" s="38" t="str">
        <f t="shared" si="32"/>
        <v/>
      </c>
      <c r="BM17" s="34" t="str">
        <f t="shared" si="33"/>
        <v/>
      </c>
      <c r="BN17" s="38" t="str">
        <f t="shared" si="34"/>
        <v/>
      </c>
      <c r="BO17" s="314" t="str">
        <f t="shared" si="35"/>
        <v/>
      </c>
      <c r="BP17" s="84" t="str">
        <f t="shared" si="37"/>
        <v/>
      </c>
      <c r="BQ17" s="313" t="str">
        <f>IF(AND($A17&lt;&gt;"",$L17=INDEX(Cat_SiNo,2)),COUNTIFS($L$4:$L17,INDEX(Cat_SiNo,2)),"")</f>
        <v/>
      </c>
    </row>
    <row r="18" spans="1:69" ht="31.95" customHeight="1" x14ac:dyDescent="0.3">
      <c r="A18" s="39"/>
      <c r="B18" s="32"/>
      <c r="C18" s="32"/>
      <c r="D18" s="32"/>
      <c r="E18" s="32"/>
      <c r="F18" s="32"/>
      <c r="G18" s="32"/>
      <c r="H18" s="32"/>
      <c r="I18" s="32"/>
      <c r="J18" s="82"/>
      <c r="K18" s="32"/>
      <c r="L18" s="32"/>
      <c r="M18" s="32"/>
      <c r="N18" s="32"/>
      <c r="O18" s="32"/>
      <c r="P18" s="32"/>
      <c r="Q18" s="32"/>
      <c r="R18" s="32"/>
      <c r="S18" s="34" t="str">
        <f t="shared" si="0"/>
        <v/>
      </c>
      <c r="T18" s="32"/>
      <c r="U18" s="32"/>
      <c r="V18" s="32"/>
      <c r="W18" s="32"/>
      <c r="X18" s="32"/>
      <c r="Y18" s="32"/>
      <c r="Z18" s="32"/>
      <c r="AA18" s="32"/>
      <c r="AB18" s="32"/>
      <c r="AC18" s="32"/>
      <c r="AD18" s="38" t="str">
        <f t="shared" si="1"/>
        <v/>
      </c>
      <c r="AE18" s="38" t="str">
        <f t="shared" si="2"/>
        <v/>
      </c>
      <c r="AF18" s="40" t="str">
        <f t="shared" si="3"/>
        <v/>
      </c>
      <c r="AG18" s="38" t="str">
        <f t="shared" si="4"/>
        <v/>
      </c>
      <c r="AH18" s="38" t="str">
        <f t="shared" si="5"/>
        <v/>
      </c>
      <c r="AI18" s="40" t="str">
        <f t="shared" si="6"/>
        <v/>
      </c>
      <c r="AJ18" s="38" t="str">
        <f t="shared" si="7"/>
        <v/>
      </c>
      <c r="AK18" s="38" t="str">
        <f t="shared" si="8"/>
        <v/>
      </c>
      <c r="AL18" s="40" t="str">
        <f t="shared" si="9"/>
        <v/>
      </c>
      <c r="AM18" s="34" t="str">
        <f t="shared" si="10"/>
        <v/>
      </c>
      <c r="AN18" s="35" t="str">
        <f t="shared" si="11"/>
        <v/>
      </c>
      <c r="AO18" s="35" t="str">
        <f t="shared" si="12"/>
        <v/>
      </c>
      <c r="AP18" s="36" t="str">
        <f t="shared" si="13"/>
        <v/>
      </c>
      <c r="AQ18" s="37" t="str">
        <f t="shared" si="14"/>
        <v/>
      </c>
      <c r="AR18" s="37" t="str">
        <f t="shared" si="15"/>
        <v/>
      </c>
      <c r="AS18" s="34" t="str">
        <f t="shared" si="16"/>
        <v/>
      </c>
      <c r="AT18" s="34" t="str">
        <f t="shared" si="17"/>
        <v/>
      </c>
      <c r="AU18" s="37" t="str">
        <f t="shared" si="18"/>
        <v/>
      </c>
      <c r="AV18" s="50" t="str">
        <f t="shared" si="19"/>
        <v/>
      </c>
      <c r="AW18" s="50" t="str">
        <f t="shared" si="20"/>
        <v/>
      </c>
      <c r="AX18" s="50" t="str">
        <f t="shared" si="21"/>
        <v/>
      </c>
      <c r="AY18" s="50" t="str">
        <f t="shared" si="22"/>
        <v/>
      </c>
      <c r="AZ18" s="34" t="str">
        <f t="shared" si="23"/>
        <v/>
      </c>
      <c r="BA18" s="63" t="str">
        <f t="shared" si="24"/>
        <v/>
      </c>
      <c r="BB18" s="64" t="str">
        <f t="shared" si="25"/>
        <v/>
      </c>
      <c r="BC18" s="26" t="str">
        <f t="shared" si="36"/>
        <v/>
      </c>
      <c r="BD18" s="34" t="str">
        <f>IF($BB18="","",_xlfn.RANK.EQ($BB18,$BB$4:$BB$103,0)+COUNTIF($BB$4:$BB18,$BB18)-1)</f>
        <v/>
      </c>
      <c r="BE18" s="32"/>
      <c r="BF18" s="38" t="str">
        <f t="shared" si="26"/>
        <v/>
      </c>
      <c r="BG18" s="38" t="str">
        <f t="shared" si="27"/>
        <v/>
      </c>
      <c r="BH18" s="38" t="str">
        <f t="shared" si="28"/>
        <v/>
      </c>
      <c r="BI18" s="38" t="str">
        <f t="shared" si="29"/>
        <v/>
      </c>
      <c r="BJ18" s="38" t="str">
        <f t="shared" si="30"/>
        <v/>
      </c>
      <c r="BK18" s="38" t="str">
        <f t="shared" si="31"/>
        <v/>
      </c>
      <c r="BL18" s="38" t="str">
        <f t="shared" si="32"/>
        <v/>
      </c>
      <c r="BM18" s="34" t="str">
        <f t="shared" si="33"/>
        <v/>
      </c>
      <c r="BN18" s="38" t="str">
        <f t="shared" si="34"/>
        <v/>
      </c>
      <c r="BO18" s="314" t="str">
        <f t="shared" si="35"/>
        <v/>
      </c>
      <c r="BP18" s="84" t="str">
        <f t="shared" si="37"/>
        <v/>
      </c>
      <c r="BQ18" s="313" t="str">
        <f>IF(AND($A18&lt;&gt;"",$L18=INDEX(Cat_SiNo,2)),COUNTIFS($L$4:$L18,INDEX(Cat_SiNo,2)),"")</f>
        <v/>
      </c>
    </row>
    <row r="19" spans="1:69" ht="31.95" customHeight="1" x14ac:dyDescent="0.3">
      <c r="A19" s="39"/>
      <c r="B19" s="32"/>
      <c r="C19" s="32"/>
      <c r="D19" s="32"/>
      <c r="E19" s="32"/>
      <c r="F19" s="32"/>
      <c r="G19" s="32"/>
      <c r="H19" s="32"/>
      <c r="I19" s="32"/>
      <c r="J19" s="82"/>
      <c r="K19" s="32"/>
      <c r="L19" s="32"/>
      <c r="M19" s="32"/>
      <c r="N19" s="32"/>
      <c r="O19" s="32"/>
      <c r="P19" s="32"/>
      <c r="Q19" s="32"/>
      <c r="R19" s="32"/>
      <c r="S19" s="34" t="str">
        <f t="shared" si="0"/>
        <v/>
      </c>
      <c r="T19" s="32"/>
      <c r="U19" s="32"/>
      <c r="V19" s="32"/>
      <c r="W19" s="32"/>
      <c r="X19" s="32"/>
      <c r="Y19" s="32"/>
      <c r="Z19" s="32"/>
      <c r="AA19" s="32"/>
      <c r="AB19" s="32"/>
      <c r="AC19" s="32"/>
      <c r="AD19" s="38" t="str">
        <f t="shared" si="1"/>
        <v/>
      </c>
      <c r="AE19" s="38" t="str">
        <f t="shared" si="2"/>
        <v/>
      </c>
      <c r="AF19" s="40" t="str">
        <f t="shared" si="3"/>
        <v/>
      </c>
      <c r="AG19" s="38" t="str">
        <f t="shared" si="4"/>
        <v/>
      </c>
      <c r="AH19" s="38" t="str">
        <f t="shared" si="5"/>
        <v/>
      </c>
      <c r="AI19" s="40" t="str">
        <f t="shared" si="6"/>
        <v/>
      </c>
      <c r="AJ19" s="38" t="str">
        <f t="shared" si="7"/>
        <v/>
      </c>
      <c r="AK19" s="38" t="str">
        <f t="shared" si="8"/>
        <v/>
      </c>
      <c r="AL19" s="40" t="str">
        <f t="shared" si="9"/>
        <v/>
      </c>
      <c r="AM19" s="34" t="str">
        <f t="shared" si="10"/>
        <v/>
      </c>
      <c r="AN19" s="35" t="str">
        <f t="shared" si="11"/>
        <v/>
      </c>
      <c r="AO19" s="35" t="str">
        <f t="shared" si="12"/>
        <v/>
      </c>
      <c r="AP19" s="36" t="str">
        <f t="shared" si="13"/>
        <v/>
      </c>
      <c r="AQ19" s="37" t="str">
        <f t="shared" si="14"/>
        <v/>
      </c>
      <c r="AR19" s="37" t="str">
        <f t="shared" si="15"/>
        <v/>
      </c>
      <c r="AS19" s="34" t="str">
        <f t="shared" si="16"/>
        <v/>
      </c>
      <c r="AT19" s="34" t="str">
        <f t="shared" si="17"/>
        <v/>
      </c>
      <c r="AU19" s="37" t="str">
        <f t="shared" si="18"/>
        <v/>
      </c>
      <c r="AV19" s="50" t="str">
        <f t="shared" si="19"/>
        <v/>
      </c>
      <c r="AW19" s="50" t="str">
        <f t="shared" si="20"/>
        <v/>
      </c>
      <c r="AX19" s="50" t="str">
        <f t="shared" si="21"/>
        <v/>
      </c>
      <c r="AY19" s="50" t="str">
        <f t="shared" si="22"/>
        <v/>
      </c>
      <c r="AZ19" s="34" t="str">
        <f t="shared" si="23"/>
        <v/>
      </c>
      <c r="BA19" s="63" t="str">
        <f t="shared" si="24"/>
        <v/>
      </c>
      <c r="BB19" s="64" t="str">
        <f t="shared" si="25"/>
        <v/>
      </c>
      <c r="BC19" s="26" t="str">
        <f t="shared" si="36"/>
        <v/>
      </c>
      <c r="BD19" s="34" t="str">
        <f>IF($BB19="","",_xlfn.RANK.EQ($BB19,$BB$4:$BB$103,0)+COUNTIF($BB$4:$BB19,$BB19)-1)</f>
        <v/>
      </c>
      <c r="BE19" s="32"/>
      <c r="BF19" s="38" t="str">
        <f t="shared" si="26"/>
        <v/>
      </c>
      <c r="BG19" s="38" t="str">
        <f t="shared" si="27"/>
        <v/>
      </c>
      <c r="BH19" s="38" t="str">
        <f t="shared" si="28"/>
        <v/>
      </c>
      <c r="BI19" s="38" t="str">
        <f t="shared" si="29"/>
        <v/>
      </c>
      <c r="BJ19" s="38" t="str">
        <f t="shared" si="30"/>
        <v/>
      </c>
      <c r="BK19" s="38" t="str">
        <f t="shared" si="31"/>
        <v/>
      </c>
      <c r="BL19" s="38" t="str">
        <f t="shared" si="32"/>
        <v/>
      </c>
      <c r="BM19" s="34" t="str">
        <f t="shared" si="33"/>
        <v/>
      </c>
      <c r="BN19" s="38" t="str">
        <f t="shared" si="34"/>
        <v/>
      </c>
      <c r="BO19" s="314" t="str">
        <f t="shared" si="35"/>
        <v/>
      </c>
      <c r="BP19" s="84" t="str">
        <f t="shared" si="37"/>
        <v/>
      </c>
      <c r="BQ19" s="313" t="str">
        <f>IF(AND($A19&lt;&gt;"",$L19=INDEX(Cat_SiNo,2)),COUNTIFS($L$4:$L19,INDEX(Cat_SiNo,2)),"")</f>
        <v/>
      </c>
    </row>
    <row r="20" spans="1:69" ht="31.95" customHeight="1" x14ac:dyDescent="0.3">
      <c r="A20" s="39"/>
      <c r="B20" s="32"/>
      <c r="C20" s="32"/>
      <c r="D20" s="32"/>
      <c r="E20" s="32"/>
      <c r="F20" s="32"/>
      <c r="G20" s="32"/>
      <c r="H20" s="32"/>
      <c r="I20" s="32"/>
      <c r="J20" s="82"/>
      <c r="K20" s="32"/>
      <c r="L20" s="32"/>
      <c r="M20" s="32"/>
      <c r="N20" s="32"/>
      <c r="O20" s="32"/>
      <c r="P20" s="32"/>
      <c r="Q20" s="32"/>
      <c r="R20" s="32"/>
      <c r="S20" s="34" t="str">
        <f t="shared" si="0"/>
        <v/>
      </c>
      <c r="T20" s="32"/>
      <c r="U20" s="32"/>
      <c r="V20" s="32"/>
      <c r="W20" s="32"/>
      <c r="X20" s="32"/>
      <c r="Y20" s="32"/>
      <c r="Z20" s="32"/>
      <c r="AA20" s="32"/>
      <c r="AB20" s="32"/>
      <c r="AC20" s="32"/>
      <c r="AD20" s="38" t="str">
        <f t="shared" si="1"/>
        <v/>
      </c>
      <c r="AE20" s="38" t="str">
        <f t="shared" si="2"/>
        <v/>
      </c>
      <c r="AF20" s="40" t="str">
        <f t="shared" si="3"/>
        <v/>
      </c>
      <c r="AG20" s="38" t="str">
        <f t="shared" si="4"/>
        <v/>
      </c>
      <c r="AH20" s="38" t="str">
        <f t="shared" si="5"/>
        <v/>
      </c>
      <c r="AI20" s="40" t="str">
        <f t="shared" si="6"/>
        <v/>
      </c>
      <c r="AJ20" s="38" t="str">
        <f t="shared" si="7"/>
        <v/>
      </c>
      <c r="AK20" s="38" t="str">
        <f t="shared" si="8"/>
        <v/>
      </c>
      <c r="AL20" s="40" t="str">
        <f t="shared" si="9"/>
        <v/>
      </c>
      <c r="AM20" s="34" t="str">
        <f t="shared" si="10"/>
        <v/>
      </c>
      <c r="AN20" s="35" t="str">
        <f t="shared" si="11"/>
        <v/>
      </c>
      <c r="AO20" s="35" t="str">
        <f t="shared" si="12"/>
        <v/>
      </c>
      <c r="AP20" s="36" t="str">
        <f t="shared" si="13"/>
        <v/>
      </c>
      <c r="AQ20" s="37" t="str">
        <f t="shared" si="14"/>
        <v/>
      </c>
      <c r="AR20" s="37" t="str">
        <f t="shared" si="15"/>
        <v/>
      </c>
      <c r="AS20" s="34" t="str">
        <f t="shared" si="16"/>
        <v/>
      </c>
      <c r="AT20" s="34" t="str">
        <f t="shared" si="17"/>
        <v/>
      </c>
      <c r="AU20" s="37" t="str">
        <f t="shared" si="18"/>
        <v/>
      </c>
      <c r="AV20" s="50" t="str">
        <f t="shared" si="19"/>
        <v/>
      </c>
      <c r="AW20" s="50" t="str">
        <f t="shared" si="20"/>
        <v/>
      </c>
      <c r="AX20" s="50" t="str">
        <f t="shared" si="21"/>
        <v/>
      </c>
      <c r="AY20" s="50" t="str">
        <f t="shared" si="22"/>
        <v/>
      </c>
      <c r="AZ20" s="34" t="str">
        <f t="shared" si="23"/>
        <v/>
      </c>
      <c r="BA20" s="63" t="str">
        <f t="shared" si="24"/>
        <v/>
      </c>
      <c r="BB20" s="64" t="str">
        <f t="shared" si="25"/>
        <v/>
      </c>
      <c r="BC20" s="26" t="str">
        <f t="shared" si="36"/>
        <v/>
      </c>
      <c r="BD20" s="34" t="str">
        <f>IF($BB20="","",_xlfn.RANK.EQ($BB20,$BB$4:$BB$103,0)+COUNTIF($BB$4:$BB20,$BB20)-1)</f>
        <v/>
      </c>
      <c r="BE20" s="32"/>
      <c r="BF20" s="38" t="str">
        <f t="shared" si="26"/>
        <v/>
      </c>
      <c r="BG20" s="38" t="str">
        <f t="shared" si="27"/>
        <v/>
      </c>
      <c r="BH20" s="38" t="str">
        <f t="shared" si="28"/>
        <v/>
      </c>
      <c r="BI20" s="38" t="str">
        <f t="shared" si="29"/>
        <v/>
      </c>
      <c r="BJ20" s="38" t="str">
        <f t="shared" si="30"/>
        <v/>
      </c>
      <c r="BK20" s="38" t="str">
        <f t="shared" si="31"/>
        <v/>
      </c>
      <c r="BL20" s="38" t="str">
        <f t="shared" si="32"/>
        <v/>
      </c>
      <c r="BM20" s="34" t="str">
        <f t="shared" si="33"/>
        <v/>
      </c>
      <c r="BN20" s="38" t="str">
        <f t="shared" si="34"/>
        <v/>
      </c>
      <c r="BO20" s="314" t="str">
        <f t="shared" si="35"/>
        <v/>
      </c>
      <c r="BP20" s="84" t="str">
        <f t="shared" si="37"/>
        <v/>
      </c>
      <c r="BQ20" s="313" t="str">
        <f>IF(AND($A20&lt;&gt;"",$L20=INDEX(Cat_SiNo,2)),COUNTIFS($L$4:$L20,INDEX(Cat_SiNo,2)),"")</f>
        <v/>
      </c>
    </row>
    <row r="21" spans="1:69" ht="31.95" customHeight="1" x14ac:dyDescent="0.3">
      <c r="A21" s="39"/>
      <c r="B21" s="32"/>
      <c r="C21" s="32"/>
      <c r="D21" s="32"/>
      <c r="E21" s="32"/>
      <c r="F21" s="32"/>
      <c r="G21" s="32"/>
      <c r="H21" s="32"/>
      <c r="I21" s="32"/>
      <c r="J21" s="82"/>
      <c r="K21" s="32"/>
      <c r="L21" s="32"/>
      <c r="M21" s="32"/>
      <c r="N21" s="32"/>
      <c r="O21" s="32"/>
      <c r="P21" s="32"/>
      <c r="Q21" s="32"/>
      <c r="R21" s="32"/>
      <c r="S21" s="34" t="str">
        <f t="shared" si="0"/>
        <v/>
      </c>
      <c r="T21" s="32"/>
      <c r="U21" s="32"/>
      <c r="V21" s="32"/>
      <c r="W21" s="32"/>
      <c r="X21" s="32"/>
      <c r="Y21" s="32"/>
      <c r="Z21" s="32"/>
      <c r="AA21" s="32"/>
      <c r="AB21" s="32"/>
      <c r="AC21" s="32"/>
      <c r="AD21" s="38" t="str">
        <f t="shared" si="1"/>
        <v/>
      </c>
      <c r="AE21" s="38" t="str">
        <f t="shared" si="2"/>
        <v/>
      </c>
      <c r="AF21" s="40" t="str">
        <f t="shared" si="3"/>
        <v/>
      </c>
      <c r="AG21" s="38" t="str">
        <f t="shared" si="4"/>
        <v/>
      </c>
      <c r="AH21" s="38" t="str">
        <f t="shared" si="5"/>
        <v/>
      </c>
      <c r="AI21" s="40" t="str">
        <f t="shared" si="6"/>
        <v/>
      </c>
      <c r="AJ21" s="38" t="str">
        <f t="shared" si="7"/>
        <v/>
      </c>
      <c r="AK21" s="38" t="str">
        <f t="shared" si="8"/>
        <v/>
      </c>
      <c r="AL21" s="40" t="str">
        <f t="shared" si="9"/>
        <v/>
      </c>
      <c r="AM21" s="34" t="str">
        <f t="shared" si="10"/>
        <v/>
      </c>
      <c r="AN21" s="35" t="str">
        <f t="shared" si="11"/>
        <v/>
      </c>
      <c r="AO21" s="35" t="str">
        <f t="shared" si="12"/>
        <v/>
      </c>
      <c r="AP21" s="36" t="str">
        <f t="shared" si="13"/>
        <v/>
      </c>
      <c r="AQ21" s="37" t="str">
        <f t="shared" si="14"/>
        <v/>
      </c>
      <c r="AR21" s="37" t="str">
        <f t="shared" si="15"/>
        <v/>
      </c>
      <c r="AS21" s="34" t="str">
        <f t="shared" si="16"/>
        <v/>
      </c>
      <c r="AT21" s="34" t="str">
        <f t="shared" si="17"/>
        <v/>
      </c>
      <c r="AU21" s="37" t="str">
        <f t="shared" si="18"/>
        <v/>
      </c>
      <c r="AV21" s="50" t="str">
        <f t="shared" si="19"/>
        <v/>
      </c>
      <c r="AW21" s="50" t="str">
        <f t="shared" si="20"/>
        <v/>
      </c>
      <c r="AX21" s="50" t="str">
        <f t="shared" si="21"/>
        <v/>
      </c>
      <c r="AY21" s="50" t="str">
        <f t="shared" si="22"/>
        <v/>
      </c>
      <c r="AZ21" s="34" t="str">
        <f t="shared" si="23"/>
        <v/>
      </c>
      <c r="BA21" s="63" t="str">
        <f t="shared" si="24"/>
        <v/>
      </c>
      <c r="BB21" s="64" t="str">
        <f t="shared" si="25"/>
        <v/>
      </c>
      <c r="BC21" s="26" t="str">
        <f t="shared" si="36"/>
        <v/>
      </c>
      <c r="BD21" s="34" t="str">
        <f>IF($BB21="","",_xlfn.RANK.EQ($BB21,$BB$4:$BB$103,0)+COUNTIF($BB$4:$BB21,$BB21)-1)</f>
        <v/>
      </c>
      <c r="BE21" s="32"/>
      <c r="BF21" s="38" t="str">
        <f t="shared" si="26"/>
        <v/>
      </c>
      <c r="BG21" s="38" t="str">
        <f t="shared" si="27"/>
        <v/>
      </c>
      <c r="BH21" s="38" t="str">
        <f t="shared" si="28"/>
        <v/>
      </c>
      <c r="BI21" s="38" t="str">
        <f t="shared" si="29"/>
        <v/>
      </c>
      <c r="BJ21" s="38" t="str">
        <f t="shared" si="30"/>
        <v/>
      </c>
      <c r="BK21" s="38" t="str">
        <f t="shared" si="31"/>
        <v/>
      </c>
      <c r="BL21" s="38" t="str">
        <f t="shared" si="32"/>
        <v/>
      </c>
      <c r="BM21" s="34" t="str">
        <f t="shared" si="33"/>
        <v/>
      </c>
      <c r="BN21" s="38" t="str">
        <f t="shared" si="34"/>
        <v/>
      </c>
      <c r="BO21" s="314" t="str">
        <f t="shared" si="35"/>
        <v/>
      </c>
      <c r="BP21" s="84" t="str">
        <f t="shared" si="37"/>
        <v/>
      </c>
      <c r="BQ21" s="313" t="str">
        <f>IF(AND($A21&lt;&gt;"",$L21=INDEX(Cat_SiNo,2)),COUNTIFS($L$4:$L21,INDEX(Cat_SiNo,2)),"")</f>
        <v/>
      </c>
    </row>
    <row r="22" spans="1:69" ht="31.95" customHeight="1" x14ac:dyDescent="0.3">
      <c r="A22" s="39"/>
      <c r="B22" s="32"/>
      <c r="C22" s="32"/>
      <c r="D22" s="32"/>
      <c r="E22" s="32"/>
      <c r="F22" s="32"/>
      <c r="G22" s="32"/>
      <c r="H22" s="32"/>
      <c r="I22" s="32"/>
      <c r="J22" s="82"/>
      <c r="K22" s="32"/>
      <c r="L22" s="32"/>
      <c r="M22" s="32"/>
      <c r="N22" s="32"/>
      <c r="O22" s="32"/>
      <c r="P22" s="32"/>
      <c r="Q22" s="32"/>
      <c r="R22" s="32"/>
      <c r="S22" s="34" t="str">
        <f t="shared" si="0"/>
        <v/>
      </c>
      <c r="T22" s="32"/>
      <c r="U22" s="32"/>
      <c r="V22" s="32"/>
      <c r="W22" s="32"/>
      <c r="X22" s="32"/>
      <c r="Y22" s="32"/>
      <c r="Z22" s="32"/>
      <c r="AA22" s="32"/>
      <c r="AB22" s="32"/>
      <c r="AC22" s="32"/>
      <c r="AD22" s="38" t="str">
        <f t="shared" si="1"/>
        <v/>
      </c>
      <c r="AE22" s="38" t="str">
        <f t="shared" si="2"/>
        <v/>
      </c>
      <c r="AF22" s="40" t="str">
        <f t="shared" si="3"/>
        <v/>
      </c>
      <c r="AG22" s="38" t="str">
        <f t="shared" si="4"/>
        <v/>
      </c>
      <c r="AH22" s="38" t="str">
        <f t="shared" si="5"/>
        <v/>
      </c>
      <c r="AI22" s="40" t="str">
        <f t="shared" si="6"/>
        <v/>
      </c>
      <c r="AJ22" s="38" t="str">
        <f t="shared" si="7"/>
        <v/>
      </c>
      <c r="AK22" s="38" t="str">
        <f t="shared" si="8"/>
        <v/>
      </c>
      <c r="AL22" s="40" t="str">
        <f t="shared" si="9"/>
        <v/>
      </c>
      <c r="AM22" s="34" t="str">
        <f t="shared" si="10"/>
        <v/>
      </c>
      <c r="AN22" s="35" t="str">
        <f t="shared" si="11"/>
        <v/>
      </c>
      <c r="AO22" s="35" t="str">
        <f t="shared" si="12"/>
        <v/>
      </c>
      <c r="AP22" s="36" t="str">
        <f t="shared" si="13"/>
        <v/>
      </c>
      <c r="AQ22" s="37" t="str">
        <f t="shared" si="14"/>
        <v/>
      </c>
      <c r="AR22" s="37" t="str">
        <f t="shared" si="15"/>
        <v/>
      </c>
      <c r="AS22" s="34" t="str">
        <f t="shared" si="16"/>
        <v/>
      </c>
      <c r="AT22" s="34" t="str">
        <f t="shared" si="17"/>
        <v/>
      </c>
      <c r="AU22" s="37" t="str">
        <f t="shared" si="18"/>
        <v/>
      </c>
      <c r="AV22" s="50" t="str">
        <f t="shared" si="19"/>
        <v/>
      </c>
      <c r="AW22" s="50" t="str">
        <f t="shared" si="20"/>
        <v/>
      </c>
      <c r="AX22" s="50" t="str">
        <f t="shared" si="21"/>
        <v/>
      </c>
      <c r="AY22" s="50" t="str">
        <f t="shared" si="22"/>
        <v/>
      </c>
      <c r="AZ22" s="34" t="str">
        <f t="shared" si="23"/>
        <v/>
      </c>
      <c r="BA22" s="63" t="str">
        <f t="shared" si="24"/>
        <v/>
      </c>
      <c r="BB22" s="64" t="str">
        <f t="shared" si="25"/>
        <v/>
      </c>
      <c r="BC22" s="26" t="str">
        <f t="shared" si="36"/>
        <v/>
      </c>
      <c r="BD22" s="34" t="str">
        <f>IF($BB22="","",_xlfn.RANK.EQ($BB22,$BB$4:$BB$103,0)+COUNTIF($BB$4:$BB22,$BB22)-1)</f>
        <v/>
      </c>
      <c r="BE22" s="32"/>
      <c r="BF22" s="38" t="str">
        <f t="shared" si="26"/>
        <v/>
      </c>
      <c r="BG22" s="38" t="str">
        <f t="shared" si="27"/>
        <v/>
      </c>
      <c r="BH22" s="38" t="str">
        <f t="shared" si="28"/>
        <v/>
      </c>
      <c r="BI22" s="38" t="str">
        <f t="shared" si="29"/>
        <v/>
      </c>
      <c r="BJ22" s="38" t="str">
        <f t="shared" si="30"/>
        <v/>
      </c>
      <c r="BK22" s="38" t="str">
        <f t="shared" si="31"/>
        <v/>
      </c>
      <c r="BL22" s="38" t="str">
        <f t="shared" si="32"/>
        <v/>
      </c>
      <c r="BM22" s="34" t="str">
        <f t="shared" si="33"/>
        <v/>
      </c>
      <c r="BN22" s="38" t="str">
        <f t="shared" si="34"/>
        <v/>
      </c>
      <c r="BO22" s="314" t="str">
        <f t="shared" si="35"/>
        <v/>
      </c>
      <c r="BP22" s="84" t="str">
        <f t="shared" si="37"/>
        <v/>
      </c>
      <c r="BQ22" s="313" t="str">
        <f>IF(AND($A22&lt;&gt;"",$L22=INDEX(Cat_SiNo,2)),COUNTIFS($L$4:$L22,INDEX(Cat_SiNo,2)),"")</f>
        <v/>
      </c>
    </row>
    <row r="23" spans="1:69" ht="31.95" customHeight="1" x14ac:dyDescent="0.3">
      <c r="A23" s="39"/>
      <c r="B23" s="32"/>
      <c r="C23" s="32"/>
      <c r="D23" s="32"/>
      <c r="E23" s="32"/>
      <c r="F23" s="32"/>
      <c r="G23" s="32"/>
      <c r="H23" s="32"/>
      <c r="I23" s="32"/>
      <c r="J23" s="82"/>
      <c r="K23" s="32"/>
      <c r="L23" s="32"/>
      <c r="M23" s="32"/>
      <c r="N23" s="32"/>
      <c r="O23" s="32"/>
      <c r="P23" s="32"/>
      <c r="Q23" s="32"/>
      <c r="R23" s="32"/>
      <c r="S23" s="34" t="str">
        <f t="shared" si="0"/>
        <v/>
      </c>
      <c r="T23" s="32"/>
      <c r="U23" s="32"/>
      <c r="V23" s="32"/>
      <c r="W23" s="32"/>
      <c r="X23" s="32"/>
      <c r="Y23" s="32"/>
      <c r="Z23" s="32"/>
      <c r="AA23" s="32"/>
      <c r="AB23" s="32"/>
      <c r="AC23" s="32"/>
      <c r="AD23" s="38" t="str">
        <f t="shared" si="1"/>
        <v/>
      </c>
      <c r="AE23" s="38" t="str">
        <f t="shared" si="2"/>
        <v/>
      </c>
      <c r="AF23" s="40" t="str">
        <f t="shared" si="3"/>
        <v/>
      </c>
      <c r="AG23" s="38" t="str">
        <f t="shared" si="4"/>
        <v/>
      </c>
      <c r="AH23" s="38" t="str">
        <f t="shared" si="5"/>
        <v/>
      </c>
      <c r="AI23" s="40" t="str">
        <f t="shared" si="6"/>
        <v/>
      </c>
      <c r="AJ23" s="38" t="str">
        <f t="shared" si="7"/>
        <v/>
      </c>
      <c r="AK23" s="38" t="str">
        <f t="shared" si="8"/>
        <v/>
      </c>
      <c r="AL23" s="40" t="str">
        <f t="shared" si="9"/>
        <v/>
      </c>
      <c r="AM23" s="34" t="str">
        <f t="shared" si="10"/>
        <v/>
      </c>
      <c r="AN23" s="35" t="str">
        <f t="shared" si="11"/>
        <v/>
      </c>
      <c r="AO23" s="35" t="str">
        <f t="shared" si="12"/>
        <v/>
      </c>
      <c r="AP23" s="36" t="str">
        <f t="shared" si="13"/>
        <v/>
      </c>
      <c r="AQ23" s="37" t="str">
        <f t="shared" si="14"/>
        <v/>
      </c>
      <c r="AR23" s="37" t="str">
        <f t="shared" si="15"/>
        <v/>
      </c>
      <c r="AS23" s="34" t="str">
        <f t="shared" si="16"/>
        <v/>
      </c>
      <c r="AT23" s="34" t="str">
        <f t="shared" si="17"/>
        <v/>
      </c>
      <c r="AU23" s="37" t="str">
        <f t="shared" si="18"/>
        <v/>
      </c>
      <c r="AV23" s="50" t="str">
        <f t="shared" si="19"/>
        <v/>
      </c>
      <c r="AW23" s="50" t="str">
        <f t="shared" si="20"/>
        <v/>
      </c>
      <c r="AX23" s="50" t="str">
        <f t="shared" si="21"/>
        <v/>
      </c>
      <c r="AY23" s="50" t="str">
        <f t="shared" si="22"/>
        <v/>
      </c>
      <c r="AZ23" s="34" t="str">
        <f t="shared" si="23"/>
        <v/>
      </c>
      <c r="BA23" s="63" t="str">
        <f t="shared" si="24"/>
        <v/>
      </c>
      <c r="BB23" s="64" t="str">
        <f t="shared" si="25"/>
        <v/>
      </c>
      <c r="BC23" s="26" t="str">
        <f t="shared" si="36"/>
        <v/>
      </c>
      <c r="BD23" s="34" t="str">
        <f>IF($BB23="","",_xlfn.RANK.EQ($BB23,$BB$4:$BB$103,0)+COUNTIF($BB$4:$BB23,$BB23)-1)</f>
        <v/>
      </c>
      <c r="BE23" s="32"/>
      <c r="BF23" s="38" t="str">
        <f t="shared" si="26"/>
        <v/>
      </c>
      <c r="BG23" s="38" t="str">
        <f t="shared" si="27"/>
        <v/>
      </c>
      <c r="BH23" s="38" t="str">
        <f t="shared" si="28"/>
        <v/>
      </c>
      <c r="BI23" s="38" t="str">
        <f t="shared" si="29"/>
        <v/>
      </c>
      <c r="BJ23" s="38" t="str">
        <f t="shared" si="30"/>
        <v/>
      </c>
      <c r="BK23" s="38" t="str">
        <f t="shared" si="31"/>
        <v/>
      </c>
      <c r="BL23" s="38" t="str">
        <f t="shared" si="32"/>
        <v/>
      </c>
      <c r="BM23" s="34" t="str">
        <f t="shared" si="33"/>
        <v/>
      </c>
      <c r="BN23" s="38" t="str">
        <f t="shared" si="34"/>
        <v/>
      </c>
      <c r="BO23" s="314" t="str">
        <f t="shared" si="35"/>
        <v/>
      </c>
      <c r="BP23" s="84" t="str">
        <f t="shared" si="37"/>
        <v/>
      </c>
      <c r="BQ23" s="313" t="str">
        <f>IF(AND($A23&lt;&gt;"",$L23=INDEX(Cat_SiNo,2)),COUNTIFS($L$4:$L23,INDEX(Cat_SiNo,2)),"")</f>
        <v/>
      </c>
    </row>
    <row r="24" spans="1:69" ht="31.95" customHeight="1" x14ac:dyDescent="0.3">
      <c r="A24" s="39"/>
      <c r="B24" s="32"/>
      <c r="C24" s="32"/>
      <c r="D24" s="32"/>
      <c r="E24" s="32"/>
      <c r="F24" s="32"/>
      <c r="G24" s="32"/>
      <c r="H24" s="32"/>
      <c r="I24" s="32"/>
      <c r="J24" s="82"/>
      <c r="K24" s="32"/>
      <c r="L24" s="32"/>
      <c r="M24" s="32"/>
      <c r="N24" s="32"/>
      <c r="O24" s="32"/>
      <c r="P24" s="32"/>
      <c r="Q24" s="32"/>
      <c r="R24" s="32"/>
      <c r="S24" s="34" t="str">
        <f t="shared" si="0"/>
        <v/>
      </c>
      <c r="T24" s="32"/>
      <c r="U24" s="32"/>
      <c r="V24" s="32"/>
      <c r="W24" s="32"/>
      <c r="X24" s="32"/>
      <c r="Y24" s="32"/>
      <c r="Z24" s="32"/>
      <c r="AA24" s="32"/>
      <c r="AB24" s="32"/>
      <c r="AC24" s="32"/>
      <c r="AD24" s="38" t="str">
        <f t="shared" si="1"/>
        <v/>
      </c>
      <c r="AE24" s="38" t="str">
        <f t="shared" si="2"/>
        <v/>
      </c>
      <c r="AF24" s="40" t="str">
        <f t="shared" si="3"/>
        <v/>
      </c>
      <c r="AG24" s="38" t="str">
        <f t="shared" si="4"/>
        <v/>
      </c>
      <c r="AH24" s="38" t="str">
        <f t="shared" si="5"/>
        <v/>
      </c>
      <c r="AI24" s="40" t="str">
        <f t="shared" si="6"/>
        <v/>
      </c>
      <c r="AJ24" s="38" t="str">
        <f t="shared" si="7"/>
        <v/>
      </c>
      <c r="AK24" s="38" t="str">
        <f t="shared" si="8"/>
        <v/>
      </c>
      <c r="AL24" s="40" t="str">
        <f t="shared" si="9"/>
        <v/>
      </c>
      <c r="AM24" s="34" t="str">
        <f t="shared" si="10"/>
        <v/>
      </c>
      <c r="AN24" s="35" t="str">
        <f t="shared" si="11"/>
        <v/>
      </c>
      <c r="AO24" s="35" t="str">
        <f t="shared" si="12"/>
        <v/>
      </c>
      <c r="AP24" s="36" t="str">
        <f t="shared" si="13"/>
        <v/>
      </c>
      <c r="AQ24" s="37" t="str">
        <f t="shared" si="14"/>
        <v/>
      </c>
      <c r="AR24" s="37" t="str">
        <f t="shared" si="15"/>
        <v/>
      </c>
      <c r="AS24" s="34" t="str">
        <f t="shared" si="16"/>
        <v/>
      </c>
      <c r="AT24" s="34" t="str">
        <f t="shared" si="17"/>
        <v/>
      </c>
      <c r="AU24" s="37" t="str">
        <f t="shared" si="18"/>
        <v/>
      </c>
      <c r="AV24" s="50" t="str">
        <f t="shared" si="19"/>
        <v/>
      </c>
      <c r="AW24" s="50" t="str">
        <f t="shared" si="20"/>
        <v/>
      </c>
      <c r="AX24" s="50" t="str">
        <f t="shared" si="21"/>
        <v/>
      </c>
      <c r="AY24" s="50" t="str">
        <f t="shared" si="22"/>
        <v/>
      </c>
      <c r="AZ24" s="34" t="str">
        <f t="shared" si="23"/>
        <v/>
      </c>
      <c r="BA24" s="63" t="str">
        <f t="shared" si="24"/>
        <v/>
      </c>
      <c r="BB24" s="64" t="str">
        <f t="shared" si="25"/>
        <v/>
      </c>
      <c r="BC24" s="26" t="str">
        <f t="shared" si="36"/>
        <v/>
      </c>
      <c r="BD24" s="34" t="str">
        <f>IF($BB24="","",_xlfn.RANK.EQ($BB24,$BB$4:$BB$103,0)+COUNTIF($BB$4:$BB24,$BB24)-1)</f>
        <v/>
      </c>
      <c r="BE24" s="32"/>
      <c r="BF24" s="38" t="str">
        <f t="shared" si="26"/>
        <v/>
      </c>
      <c r="BG24" s="38" t="str">
        <f t="shared" si="27"/>
        <v/>
      </c>
      <c r="BH24" s="38" t="str">
        <f t="shared" si="28"/>
        <v/>
      </c>
      <c r="BI24" s="38" t="str">
        <f t="shared" si="29"/>
        <v/>
      </c>
      <c r="BJ24" s="38" t="str">
        <f t="shared" si="30"/>
        <v/>
      </c>
      <c r="BK24" s="38" t="str">
        <f t="shared" si="31"/>
        <v/>
      </c>
      <c r="BL24" s="38" t="str">
        <f t="shared" si="32"/>
        <v/>
      </c>
      <c r="BM24" s="34" t="str">
        <f t="shared" si="33"/>
        <v/>
      </c>
      <c r="BN24" s="38" t="str">
        <f t="shared" si="34"/>
        <v/>
      </c>
      <c r="BO24" s="314" t="str">
        <f t="shared" si="35"/>
        <v/>
      </c>
      <c r="BP24" s="84" t="str">
        <f t="shared" si="37"/>
        <v/>
      </c>
      <c r="BQ24" s="313" t="str">
        <f>IF(AND($A24&lt;&gt;"",$L24=INDEX(Cat_SiNo,2)),COUNTIFS($L$4:$L24,INDEX(Cat_SiNo,2)),"")</f>
        <v/>
      </c>
    </row>
    <row r="25" spans="1:69" ht="31.95" customHeight="1" x14ac:dyDescent="0.3">
      <c r="A25" s="39"/>
      <c r="B25" s="32"/>
      <c r="C25" s="32"/>
      <c r="D25" s="32"/>
      <c r="E25" s="32"/>
      <c r="F25" s="32"/>
      <c r="G25" s="32"/>
      <c r="H25" s="32"/>
      <c r="I25" s="32"/>
      <c r="J25" s="82"/>
      <c r="K25" s="32"/>
      <c r="L25" s="32"/>
      <c r="M25" s="32"/>
      <c r="N25" s="32"/>
      <c r="O25" s="32"/>
      <c r="P25" s="32"/>
      <c r="Q25" s="32"/>
      <c r="R25" s="32"/>
      <c r="S25" s="34" t="str">
        <f t="shared" si="0"/>
        <v/>
      </c>
      <c r="T25" s="32"/>
      <c r="U25" s="32"/>
      <c r="V25" s="32"/>
      <c r="W25" s="32"/>
      <c r="X25" s="32"/>
      <c r="Y25" s="32"/>
      <c r="Z25" s="32"/>
      <c r="AA25" s="32"/>
      <c r="AB25" s="32"/>
      <c r="AC25" s="32"/>
      <c r="AD25" s="38" t="str">
        <f t="shared" si="1"/>
        <v/>
      </c>
      <c r="AE25" s="38" t="str">
        <f t="shared" si="2"/>
        <v/>
      </c>
      <c r="AF25" s="40" t="str">
        <f t="shared" si="3"/>
        <v/>
      </c>
      <c r="AG25" s="38" t="str">
        <f t="shared" si="4"/>
        <v/>
      </c>
      <c r="AH25" s="38" t="str">
        <f t="shared" si="5"/>
        <v/>
      </c>
      <c r="AI25" s="40" t="str">
        <f t="shared" si="6"/>
        <v/>
      </c>
      <c r="AJ25" s="38" t="str">
        <f t="shared" si="7"/>
        <v/>
      </c>
      <c r="AK25" s="38" t="str">
        <f t="shared" si="8"/>
        <v/>
      </c>
      <c r="AL25" s="40" t="str">
        <f t="shared" si="9"/>
        <v/>
      </c>
      <c r="AM25" s="34" t="str">
        <f t="shared" si="10"/>
        <v/>
      </c>
      <c r="AN25" s="35" t="str">
        <f t="shared" si="11"/>
        <v/>
      </c>
      <c r="AO25" s="35" t="str">
        <f t="shared" si="12"/>
        <v/>
      </c>
      <c r="AP25" s="36" t="str">
        <f t="shared" si="13"/>
        <v/>
      </c>
      <c r="AQ25" s="37" t="str">
        <f t="shared" si="14"/>
        <v/>
      </c>
      <c r="AR25" s="37" t="str">
        <f t="shared" si="15"/>
        <v/>
      </c>
      <c r="AS25" s="34" t="str">
        <f t="shared" si="16"/>
        <v/>
      </c>
      <c r="AT25" s="34" t="str">
        <f t="shared" si="17"/>
        <v/>
      </c>
      <c r="AU25" s="37" t="str">
        <f t="shared" si="18"/>
        <v/>
      </c>
      <c r="AV25" s="50" t="str">
        <f t="shared" si="19"/>
        <v/>
      </c>
      <c r="AW25" s="50" t="str">
        <f t="shared" si="20"/>
        <v/>
      </c>
      <c r="AX25" s="50" t="str">
        <f t="shared" si="21"/>
        <v/>
      </c>
      <c r="AY25" s="50" t="str">
        <f t="shared" si="22"/>
        <v/>
      </c>
      <c r="AZ25" s="34" t="str">
        <f t="shared" si="23"/>
        <v/>
      </c>
      <c r="BA25" s="63" t="str">
        <f t="shared" si="24"/>
        <v/>
      </c>
      <c r="BB25" s="64" t="str">
        <f t="shared" si="25"/>
        <v/>
      </c>
      <c r="BC25" s="26" t="str">
        <f t="shared" si="36"/>
        <v/>
      </c>
      <c r="BD25" s="34" t="str">
        <f>IF($BB25="","",_xlfn.RANK.EQ($BB25,$BB$4:$BB$103,0)+COUNTIF($BB$4:$BB25,$BB25)-1)</f>
        <v/>
      </c>
      <c r="BE25" s="32"/>
      <c r="BF25" s="38" t="str">
        <f t="shared" si="26"/>
        <v/>
      </c>
      <c r="BG25" s="38" t="str">
        <f t="shared" si="27"/>
        <v/>
      </c>
      <c r="BH25" s="38" t="str">
        <f t="shared" si="28"/>
        <v/>
      </c>
      <c r="BI25" s="38" t="str">
        <f t="shared" si="29"/>
        <v/>
      </c>
      <c r="BJ25" s="38" t="str">
        <f t="shared" si="30"/>
        <v/>
      </c>
      <c r="BK25" s="38" t="str">
        <f t="shared" si="31"/>
        <v/>
      </c>
      <c r="BL25" s="38" t="str">
        <f t="shared" si="32"/>
        <v/>
      </c>
      <c r="BM25" s="34" t="str">
        <f t="shared" si="33"/>
        <v/>
      </c>
      <c r="BN25" s="38" t="str">
        <f t="shared" si="34"/>
        <v/>
      </c>
      <c r="BO25" s="314" t="str">
        <f t="shared" si="35"/>
        <v/>
      </c>
      <c r="BP25" s="84" t="str">
        <f t="shared" si="37"/>
        <v/>
      </c>
      <c r="BQ25" s="313" t="str">
        <f>IF(AND($A25&lt;&gt;"",$L25=INDEX(Cat_SiNo,2)),COUNTIFS($L$4:$L25,INDEX(Cat_SiNo,2)),"")</f>
        <v/>
      </c>
    </row>
    <row r="26" spans="1:69" ht="31.95" customHeight="1" x14ac:dyDescent="0.3">
      <c r="A26" s="39"/>
      <c r="B26" s="32"/>
      <c r="C26" s="32"/>
      <c r="D26" s="32"/>
      <c r="E26" s="32"/>
      <c r="F26" s="32"/>
      <c r="G26" s="32"/>
      <c r="H26" s="32"/>
      <c r="I26" s="32"/>
      <c r="J26" s="82"/>
      <c r="K26" s="32"/>
      <c r="L26" s="32"/>
      <c r="M26" s="32"/>
      <c r="N26" s="32"/>
      <c r="O26" s="32"/>
      <c r="P26" s="32"/>
      <c r="Q26" s="32"/>
      <c r="R26" s="32"/>
      <c r="S26" s="34" t="str">
        <f t="shared" si="0"/>
        <v/>
      </c>
      <c r="T26" s="32"/>
      <c r="U26" s="32"/>
      <c r="V26" s="32"/>
      <c r="W26" s="32"/>
      <c r="X26" s="32"/>
      <c r="Y26" s="32"/>
      <c r="Z26" s="32"/>
      <c r="AA26" s="32"/>
      <c r="AB26" s="32"/>
      <c r="AC26" s="32"/>
      <c r="AD26" s="38" t="str">
        <f t="shared" si="1"/>
        <v/>
      </c>
      <c r="AE26" s="38" t="str">
        <f t="shared" si="2"/>
        <v/>
      </c>
      <c r="AF26" s="40" t="str">
        <f t="shared" si="3"/>
        <v/>
      </c>
      <c r="AG26" s="38" t="str">
        <f t="shared" si="4"/>
        <v/>
      </c>
      <c r="AH26" s="38" t="str">
        <f t="shared" si="5"/>
        <v/>
      </c>
      <c r="AI26" s="40" t="str">
        <f t="shared" si="6"/>
        <v/>
      </c>
      <c r="AJ26" s="38" t="str">
        <f t="shared" si="7"/>
        <v/>
      </c>
      <c r="AK26" s="38" t="str">
        <f t="shared" si="8"/>
        <v/>
      </c>
      <c r="AL26" s="40" t="str">
        <f t="shared" si="9"/>
        <v/>
      </c>
      <c r="AM26" s="34" t="str">
        <f t="shared" si="10"/>
        <v/>
      </c>
      <c r="AN26" s="35" t="str">
        <f t="shared" si="11"/>
        <v/>
      </c>
      <c r="AO26" s="35" t="str">
        <f t="shared" si="12"/>
        <v/>
      </c>
      <c r="AP26" s="36" t="str">
        <f t="shared" si="13"/>
        <v/>
      </c>
      <c r="AQ26" s="37" t="str">
        <f t="shared" si="14"/>
        <v/>
      </c>
      <c r="AR26" s="37" t="str">
        <f t="shared" si="15"/>
        <v/>
      </c>
      <c r="AS26" s="34" t="str">
        <f t="shared" si="16"/>
        <v/>
      </c>
      <c r="AT26" s="34" t="str">
        <f t="shared" si="17"/>
        <v/>
      </c>
      <c r="AU26" s="37" t="str">
        <f t="shared" si="18"/>
        <v/>
      </c>
      <c r="AV26" s="50" t="str">
        <f t="shared" si="19"/>
        <v/>
      </c>
      <c r="AW26" s="50" t="str">
        <f t="shared" si="20"/>
        <v/>
      </c>
      <c r="AX26" s="50" t="str">
        <f t="shared" si="21"/>
        <v/>
      </c>
      <c r="AY26" s="50" t="str">
        <f t="shared" si="22"/>
        <v/>
      </c>
      <c r="AZ26" s="34" t="str">
        <f t="shared" si="23"/>
        <v/>
      </c>
      <c r="BA26" s="63" t="str">
        <f t="shared" si="24"/>
        <v/>
      </c>
      <c r="BB26" s="64" t="str">
        <f t="shared" si="25"/>
        <v/>
      </c>
      <c r="BC26" s="26" t="str">
        <f t="shared" si="36"/>
        <v/>
      </c>
      <c r="BD26" s="34" t="str">
        <f>IF($BB26="","",_xlfn.RANK.EQ($BB26,$BB$4:$BB$103,0)+COUNTIF($BB$4:$BB26,$BB26)-1)</f>
        <v/>
      </c>
      <c r="BE26" s="32"/>
      <c r="BF26" s="38" t="str">
        <f t="shared" si="26"/>
        <v/>
      </c>
      <c r="BG26" s="38" t="str">
        <f t="shared" si="27"/>
        <v/>
      </c>
      <c r="BH26" s="38" t="str">
        <f t="shared" si="28"/>
        <v/>
      </c>
      <c r="BI26" s="38" t="str">
        <f t="shared" si="29"/>
        <v/>
      </c>
      <c r="BJ26" s="38" t="str">
        <f t="shared" si="30"/>
        <v/>
      </c>
      <c r="BK26" s="38" t="str">
        <f t="shared" si="31"/>
        <v/>
      </c>
      <c r="BL26" s="38" t="str">
        <f t="shared" si="32"/>
        <v/>
      </c>
      <c r="BM26" s="34" t="str">
        <f t="shared" si="33"/>
        <v/>
      </c>
      <c r="BN26" s="38" t="str">
        <f t="shared" si="34"/>
        <v/>
      </c>
      <c r="BO26" s="314" t="str">
        <f t="shared" si="35"/>
        <v/>
      </c>
      <c r="BP26" s="84" t="str">
        <f t="shared" si="37"/>
        <v/>
      </c>
      <c r="BQ26" s="313" t="str">
        <f>IF(AND($A26&lt;&gt;"",$L26=INDEX(Cat_SiNo,2)),COUNTIFS($L$4:$L26,INDEX(Cat_SiNo,2)),"")</f>
        <v/>
      </c>
    </row>
    <row r="27" spans="1:69" ht="31.95" customHeight="1" x14ac:dyDescent="0.3">
      <c r="A27" s="39"/>
      <c r="B27" s="32"/>
      <c r="C27" s="32"/>
      <c r="D27" s="32"/>
      <c r="E27" s="32"/>
      <c r="F27" s="32"/>
      <c r="G27" s="32"/>
      <c r="H27" s="32"/>
      <c r="I27" s="32"/>
      <c r="J27" s="82"/>
      <c r="K27" s="32"/>
      <c r="L27" s="32"/>
      <c r="M27" s="32"/>
      <c r="N27" s="32"/>
      <c r="O27" s="32"/>
      <c r="P27" s="32"/>
      <c r="Q27" s="32"/>
      <c r="R27" s="32"/>
      <c r="S27" s="34" t="str">
        <f t="shared" si="0"/>
        <v/>
      </c>
      <c r="T27" s="32"/>
      <c r="U27" s="32"/>
      <c r="V27" s="32"/>
      <c r="W27" s="32"/>
      <c r="X27" s="32"/>
      <c r="Y27" s="32"/>
      <c r="Z27" s="32"/>
      <c r="AA27" s="32"/>
      <c r="AB27" s="32"/>
      <c r="AC27" s="32"/>
      <c r="AD27" s="38" t="str">
        <f t="shared" si="1"/>
        <v/>
      </c>
      <c r="AE27" s="38" t="str">
        <f t="shared" si="2"/>
        <v/>
      </c>
      <c r="AF27" s="40" t="str">
        <f t="shared" si="3"/>
        <v/>
      </c>
      <c r="AG27" s="38" t="str">
        <f t="shared" si="4"/>
        <v/>
      </c>
      <c r="AH27" s="38" t="str">
        <f t="shared" si="5"/>
        <v/>
      </c>
      <c r="AI27" s="40" t="str">
        <f t="shared" si="6"/>
        <v/>
      </c>
      <c r="AJ27" s="38" t="str">
        <f t="shared" si="7"/>
        <v/>
      </c>
      <c r="AK27" s="38" t="str">
        <f t="shared" si="8"/>
        <v/>
      </c>
      <c r="AL27" s="40" t="str">
        <f t="shared" si="9"/>
        <v/>
      </c>
      <c r="AM27" s="34" t="str">
        <f t="shared" si="10"/>
        <v/>
      </c>
      <c r="AN27" s="35" t="str">
        <f t="shared" si="11"/>
        <v/>
      </c>
      <c r="AO27" s="35" t="str">
        <f t="shared" si="12"/>
        <v/>
      </c>
      <c r="AP27" s="36" t="str">
        <f t="shared" si="13"/>
        <v/>
      </c>
      <c r="AQ27" s="37" t="str">
        <f t="shared" si="14"/>
        <v/>
      </c>
      <c r="AR27" s="37" t="str">
        <f t="shared" si="15"/>
        <v/>
      </c>
      <c r="AS27" s="34" t="str">
        <f t="shared" si="16"/>
        <v/>
      </c>
      <c r="AT27" s="34" t="str">
        <f t="shared" si="17"/>
        <v/>
      </c>
      <c r="AU27" s="37" t="str">
        <f t="shared" si="18"/>
        <v/>
      </c>
      <c r="AV27" s="50" t="str">
        <f t="shared" si="19"/>
        <v/>
      </c>
      <c r="AW27" s="50" t="str">
        <f t="shared" si="20"/>
        <v/>
      </c>
      <c r="AX27" s="50" t="str">
        <f t="shared" si="21"/>
        <v/>
      </c>
      <c r="AY27" s="50" t="str">
        <f t="shared" si="22"/>
        <v/>
      </c>
      <c r="AZ27" s="34" t="str">
        <f t="shared" si="23"/>
        <v/>
      </c>
      <c r="BA27" s="63" t="str">
        <f t="shared" si="24"/>
        <v/>
      </c>
      <c r="BB27" s="64" t="str">
        <f t="shared" si="25"/>
        <v/>
      </c>
      <c r="BC27" s="26" t="str">
        <f t="shared" si="36"/>
        <v/>
      </c>
      <c r="BD27" s="34" t="str">
        <f>IF($BB27="","",_xlfn.RANK.EQ($BB27,$BB$4:$BB$103,0)+COUNTIF($BB$4:$BB27,$BB27)-1)</f>
        <v/>
      </c>
      <c r="BE27" s="32"/>
      <c r="BF27" s="38" t="str">
        <f t="shared" si="26"/>
        <v/>
      </c>
      <c r="BG27" s="38" t="str">
        <f t="shared" si="27"/>
        <v/>
      </c>
      <c r="BH27" s="38" t="str">
        <f t="shared" si="28"/>
        <v/>
      </c>
      <c r="BI27" s="38" t="str">
        <f t="shared" si="29"/>
        <v/>
      </c>
      <c r="BJ27" s="38" t="str">
        <f t="shared" si="30"/>
        <v/>
      </c>
      <c r="BK27" s="38" t="str">
        <f t="shared" si="31"/>
        <v/>
      </c>
      <c r="BL27" s="38" t="str">
        <f t="shared" si="32"/>
        <v/>
      </c>
      <c r="BM27" s="34" t="str">
        <f t="shared" si="33"/>
        <v/>
      </c>
      <c r="BN27" s="38" t="str">
        <f t="shared" si="34"/>
        <v/>
      </c>
      <c r="BO27" s="314" t="str">
        <f t="shared" si="35"/>
        <v/>
      </c>
      <c r="BP27" s="84" t="str">
        <f t="shared" si="37"/>
        <v/>
      </c>
      <c r="BQ27" s="313" t="str">
        <f>IF(AND($A27&lt;&gt;"",$L27=INDEX(Cat_SiNo,2)),COUNTIFS($L$4:$L27,INDEX(Cat_SiNo,2)),"")</f>
        <v/>
      </c>
    </row>
    <row r="28" spans="1:69" ht="31.95" customHeight="1" x14ac:dyDescent="0.3">
      <c r="A28" s="39"/>
      <c r="B28" s="32"/>
      <c r="C28" s="32"/>
      <c r="D28" s="32"/>
      <c r="E28" s="32"/>
      <c r="F28" s="32"/>
      <c r="G28" s="32"/>
      <c r="H28" s="32"/>
      <c r="I28" s="32"/>
      <c r="J28" s="82"/>
      <c r="K28" s="32"/>
      <c r="L28" s="32"/>
      <c r="M28" s="32"/>
      <c r="N28" s="32"/>
      <c r="O28" s="32"/>
      <c r="P28" s="32"/>
      <c r="Q28" s="32"/>
      <c r="R28" s="32"/>
      <c r="S28" s="34" t="str">
        <f t="shared" si="0"/>
        <v/>
      </c>
      <c r="T28" s="32"/>
      <c r="U28" s="32"/>
      <c r="V28" s="32"/>
      <c r="W28" s="32"/>
      <c r="X28" s="32"/>
      <c r="Y28" s="32"/>
      <c r="Z28" s="32"/>
      <c r="AA28" s="32"/>
      <c r="AB28" s="32"/>
      <c r="AC28" s="32"/>
      <c r="AD28" s="38" t="str">
        <f t="shared" si="1"/>
        <v/>
      </c>
      <c r="AE28" s="38" t="str">
        <f t="shared" si="2"/>
        <v/>
      </c>
      <c r="AF28" s="40" t="str">
        <f t="shared" si="3"/>
        <v/>
      </c>
      <c r="AG28" s="38" t="str">
        <f t="shared" si="4"/>
        <v/>
      </c>
      <c r="AH28" s="38" t="str">
        <f t="shared" si="5"/>
        <v/>
      </c>
      <c r="AI28" s="40" t="str">
        <f t="shared" si="6"/>
        <v/>
      </c>
      <c r="AJ28" s="38" t="str">
        <f t="shared" si="7"/>
        <v/>
      </c>
      <c r="AK28" s="38" t="str">
        <f t="shared" si="8"/>
        <v/>
      </c>
      <c r="AL28" s="40" t="str">
        <f t="shared" si="9"/>
        <v/>
      </c>
      <c r="AM28" s="34" t="str">
        <f t="shared" si="10"/>
        <v/>
      </c>
      <c r="AN28" s="35" t="str">
        <f t="shared" si="11"/>
        <v/>
      </c>
      <c r="AO28" s="35" t="str">
        <f t="shared" si="12"/>
        <v/>
      </c>
      <c r="AP28" s="36" t="str">
        <f t="shared" si="13"/>
        <v/>
      </c>
      <c r="AQ28" s="37" t="str">
        <f t="shared" si="14"/>
        <v/>
      </c>
      <c r="AR28" s="37" t="str">
        <f t="shared" si="15"/>
        <v/>
      </c>
      <c r="AS28" s="34" t="str">
        <f t="shared" si="16"/>
        <v/>
      </c>
      <c r="AT28" s="34" t="str">
        <f t="shared" si="17"/>
        <v/>
      </c>
      <c r="AU28" s="37" t="str">
        <f t="shared" si="18"/>
        <v/>
      </c>
      <c r="AV28" s="50" t="str">
        <f t="shared" si="19"/>
        <v/>
      </c>
      <c r="AW28" s="50" t="str">
        <f t="shared" si="20"/>
        <v/>
      </c>
      <c r="AX28" s="50" t="str">
        <f t="shared" si="21"/>
        <v/>
      </c>
      <c r="AY28" s="50" t="str">
        <f t="shared" si="22"/>
        <v/>
      </c>
      <c r="AZ28" s="34" t="str">
        <f t="shared" si="23"/>
        <v/>
      </c>
      <c r="BA28" s="63" t="str">
        <f t="shared" si="24"/>
        <v/>
      </c>
      <c r="BB28" s="64" t="str">
        <f t="shared" si="25"/>
        <v/>
      </c>
      <c r="BC28" s="26" t="str">
        <f t="shared" si="36"/>
        <v/>
      </c>
      <c r="BD28" s="34" t="str">
        <f>IF($BB28="","",_xlfn.RANK.EQ($BB28,$BB$4:$BB$103,0)+COUNTIF($BB$4:$BB28,$BB28)-1)</f>
        <v/>
      </c>
      <c r="BE28" s="32"/>
      <c r="BF28" s="38" t="str">
        <f t="shared" si="26"/>
        <v/>
      </c>
      <c r="BG28" s="38" t="str">
        <f t="shared" si="27"/>
        <v/>
      </c>
      <c r="BH28" s="38" t="str">
        <f t="shared" si="28"/>
        <v/>
      </c>
      <c r="BI28" s="38" t="str">
        <f t="shared" si="29"/>
        <v/>
      </c>
      <c r="BJ28" s="38" t="str">
        <f t="shared" si="30"/>
        <v/>
      </c>
      <c r="BK28" s="38" t="str">
        <f t="shared" si="31"/>
        <v/>
      </c>
      <c r="BL28" s="38" t="str">
        <f t="shared" si="32"/>
        <v/>
      </c>
      <c r="BM28" s="34" t="str">
        <f t="shared" si="33"/>
        <v/>
      </c>
      <c r="BN28" s="38" t="str">
        <f t="shared" si="34"/>
        <v/>
      </c>
      <c r="BO28" s="314" t="str">
        <f t="shared" si="35"/>
        <v/>
      </c>
      <c r="BP28" s="84" t="str">
        <f t="shared" si="37"/>
        <v/>
      </c>
      <c r="BQ28" s="313" t="str">
        <f>IF(AND($A28&lt;&gt;"",$L28=INDEX(Cat_SiNo,2)),COUNTIFS($L$4:$L28,INDEX(Cat_SiNo,2)),"")</f>
        <v/>
      </c>
    </row>
    <row r="29" spans="1:69" ht="31.95" customHeight="1" x14ac:dyDescent="0.3">
      <c r="A29" s="39"/>
      <c r="B29" s="32"/>
      <c r="C29" s="32"/>
      <c r="D29" s="32"/>
      <c r="E29" s="32"/>
      <c r="F29" s="32"/>
      <c r="G29" s="32"/>
      <c r="H29" s="32"/>
      <c r="I29" s="32"/>
      <c r="J29" s="82"/>
      <c r="K29" s="32"/>
      <c r="L29" s="32"/>
      <c r="M29" s="32"/>
      <c r="N29" s="32"/>
      <c r="O29" s="32"/>
      <c r="P29" s="32"/>
      <c r="Q29" s="32"/>
      <c r="R29" s="32"/>
      <c r="S29" s="34" t="str">
        <f t="shared" si="0"/>
        <v/>
      </c>
      <c r="T29" s="32"/>
      <c r="U29" s="32"/>
      <c r="V29" s="32"/>
      <c r="W29" s="32"/>
      <c r="X29" s="32"/>
      <c r="Y29" s="32"/>
      <c r="Z29" s="32"/>
      <c r="AA29" s="32"/>
      <c r="AB29" s="32"/>
      <c r="AC29" s="32"/>
      <c r="AD29" s="38" t="str">
        <f t="shared" si="1"/>
        <v/>
      </c>
      <c r="AE29" s="38" t="str">
        <f t="shared" si="2"/>
        <v/>
      </c>
      <c r="AF29" s="40" t="str">
        <f t="shared" si="3"/>
        <v/>
      </c>
      <c r="AG29" s="38" t="str">
        <f t="shared" si="4"/>
        <v/>
      </c>
      <c r="AH29" s="38" t="str">
        <f t="shared" si="5"/>
        <v/>
      </c>
      <c r="AI29" s="40" t="str">
        <f t="shared" si="6"/>
        <v/>
      </c>
      <c r="AJ29" s="38" t="str">
        <f t="shared" si="7"/>
        <v/>
      </c>
      <c r="AK29" s="38" t="str">
        <f t="shared" si="8"/>
        <v/>
      </c>
      <c r="AL29" s="40" t="str">
        <f t="shared" si="9"/>
        <v/>
      </c>
      <c r="AM29" s="34" t="str">
        <f t="shared" si="10"/>
        <v/>
      </c>
      <c r="AN29" s="35" t="str">
        <f t="shared" si="11"/>
        <v/>
      </c>
      <c r="AO29" s="35" t="str">
        <f t="shared" si="12"/>
        <v/>
      </c>
      <c r="AP29" s="36" t="str">
        <f t="shared" si="13"/>
        <v/>
      </c>
      <c r="AQ29" s="37" t="str">
        <f t="shared" si="14"/>
        <v/>
      </c>
      <c r="AR29" s="37" t="str">
        <f t="shared" si="15"/>
        <v/>
      </c>
      <c r="AS29" s="34" t="str">
        <f t="shared" si="16"/>
        <v/>
      </c>
      <c r="AT29" s="34" t="str">
        <f t="shared" si="17"/>
        <v/>
      </c>
      <c r="AU29" s="37" t="str">
        <f t="shared" si="18"/>
        <v/>
      </c>
      <c r="AV29" s="50" t="str">
        <f t="shared" si="19"/>
        <v/>
      </c>
      <c r="AW29" s="50" t="str">
        <f t="shared" si="20"/>
        <v/>
      </c>
      <c r="AX29" s="50" t="str">
        <f t="shared" si="21"/>
        <v/>
      </c>
      <c r="AY29" s="50" t="str">
        <f t="shared" si="22"/>
        <v/>
      </c>
      <c r="AZ29" s="34" t="str">
        <f t="shared" si="23"/>
        <v/>
      </c>
      <c r="BA29" s="63" t="str">
        <f t="shared" si="24"/>
        <v/>
      </c>
      <c r="BB29" s="64" t="str">
        <f t="shared" si="25"/>
        <v/>
      </c>
      <c r="BC29" s="26" t="str">
        <f t="shared" si="36"/>
        <v/>
      </c>
      <c r="BD29" s="34" t="str">
        <f>IF($BB29="","",_xlfn.RANK.EQ($BB29,$BB$4:$BB$103,0)+COUNTIF($BB$4:$BB29,$BB29)-1)</f>
        <v/>
      </c>
      <c r="BE29" s="32"/>
      <c r="BF29" s="38" t="str">
        <f t="shared" si="26"/>
        <v/>
      </c>
      <c r="BG29" s="38" t="str">
        <f t="shared" si="27"/>
        <v/>
      </c>
      <c r="BH29" s="38" t="str">
        <f t="shared" si="28"/>
        <v/>
      </c>
      <c r="BI29" s="38" t="str">
        <f t="shared" si="29"/>
        <v/>
      </c>
      <c r="BJ29" s="38" t="str">
        <f t="shared" si="30"/>
        <v/>
      </c>
      <c r="BK29" s="38" t="str">
        <f t="shared" si="31"/>
        <v/>
      </c>
      <c r="BL29" s="38" t="str">
        <f t="shared" si="32"/>
        <v/>
      </c>
      <c r="BM29" s="34" t="str">
        <f t="shared" si="33"/>
        <v/>
      </c>
      <c r="BN29" s="38" t="str">
        <f t="shared" si="34"/>
        <v/>
      </c>
      <c r="BO29" s="314" t="str">
        <f t="shared" si="35"/>
        <v/>
      </c>
      <c r="BP29" s="84" t="str">
        <f t="shared" si="37"/>
        <v/>
      </c>
      <c r="BQ29" s="313" t="str">
        <f>IF(AND($A29&lt;&gt;"",$L29=INDEX(Cat_SiNo,2)),COUNTIFS($L$4:$L29,INDEX(Cat_SiNo,2)),"")</f>
        <v/>
      </c>
    </row>
    <row r="30" spans="1:69" ht="31.95" customHeight="1" x14ac:dyDescent="0.3">
      <c r="A30" s="39"/>
      <c r="B30" s="32"/>
      <c r="C30" s="32"/>
      <c r="D30" s="32"/>
      <c r="E30" s="32"/>
      <c r="F30" s="32"/>
      <c r="G30" s="32"/>
      <c r="H30" s="32"/>
      <c r="I30" s="32"/>
      <c r="J30" s="82"/>
      <c r="K30" s="32"/>
      <c r="L30" s="32"/>
      <c r="M30" s="32"/>
      <c r="N30" s="32"/>
      <c r="O30" s="32"/>
      <c r="P30" s="32"/>
      <c r="Q30" s="32"/>
      <c r="R30" s="32"/>
      <c r="S30" s="34" t="str">
        <f t="shared" si="0"/>
        <v/>
      </c>
      <c r="T30" s="32"/>
      <c r="U30" s="32"/>
      <c r="V30" s="32"/>
      <c r="W30" s="32"/>
      <c r="X30" s="32"/>
      <c r="Y30" s="32"/>
      <c r="Z30" s="32"/>
      <c r="AA30" s="32"/>
      <c r="AB30" s="32"/>
      <c r="AC30" s="32"/>
      <c r="AD30" s="38" t="str">
        <f t="shared" si="1"/>
        <v/>
      </c>
      <c r="AE30" s="38" t="str">
        <f t="shared" si="2"/>
        <v/>
      </c>
      <c r="AF30" s="40" t="str">
        <f t="shared" si="3"/>
        <v/>
      </c>
      <c r="AG30" s="38" t="str">
        <f t="shared" si="4"/>
        <v/>
      </c>
      <c r="AH30" s="38" t="str">
        <f t="shared" si="5"/>
        <v/>
      </c>
      <c r="AI30" s="40" t="str">
        <f t="shared" si="6"/>
        <v/>
      </c>
      <c r="AJ30" s="38" t="str">
        <f t="shared" si="7"/>
        <v/>
      </c>
      <c r="AK30" s="38" t="str">
        <f t="shared" si="8"/>
        <v/>
      </c>
      <c r="AL30" s="40" t="str">
        <f t="shared" si="9"/>
        <v/>
      </c>
      <c r="AM30" s="34" t="str">
        <f t="shared" si="10"/>
        <v/>
      </c>
      <c r="AN30" s="35" t="str">
        <f t="shared" si="11"/>
        <v/>
      </c>
      <c r="AO30" s="35" t="str">
        <f t="shared" si="12"/>
        <v/>
      </c>
      <c r="AP30" s="36" t="str">
        <f t="shared" si="13"/>
        <v/>
      </c>
      <c r="AQ30" s="37" t="str">
        <f t="shared" si="14"/>
        <v/>
      </c>
      <c r="AR30" s="37" t="str">
        <f t="shared" si="15"/>
        <v/>
      </c>
      <c r="AS30" s="34" t="str">
        <f t="shared" si="16"/>
        <v/>
      </c>
      <c r="AT30" s="34" t="str">
        <f t="shared" si="17"/>
        <v/>
      </c>
      <c r="AU30" s="37" t="str">
        <f t="shared" si="18"/>
        <v/>
      </c>
      <c r="AV30" s="50" t="str">
        <f t="shared" si="19"/>
        <v/>
      </c>
      <c r="AW30" s="50" t="str">
        <f t="shared" si="20"/>
        <v/>
      </c>
      <c r="AX30" s="50" t="str">
        <f t="shared" si="21"/>
        <v/>
      </c>
      <c r="AY30" s="50" t="str">
        <f t="shared" si="22"/>
        <v/>
      </c>
      <c r="AZ30" s="34" t="str">
        <f t="shared" si="23"/>
        <v/>
      </c>
      <c r="BA30" s="63" t="str">
        <f t="shared" si="24"/>
        <v/>
      </c>
      <c r="BB30" s="64" t="str">
        <f t="shared" si="25"/>
        <v/>
      </c>
      <c r="BC30" s="26" t="str">
        <f t="shared" si="36"/>
        <v/>
      </c>
      <c r="BD30" s="34" t="str">
        <f>IF($BB30="","",_xlfn.RANK.EQ($BB30,$BB$4:$BB$103,0)+COUNTIF($BB$4:$BB30,$BB30)-1)</f>
        <v/>
      </c>
      <c r="BE30" s="32"/>
      <c r="BF30" s="38" t="str">
        <f t="shared" si="26"/>
        <v/>
      </c>
      <c r="BG30" s="38" t="str">
        <f t="shared" si="27"/>
        <v/>
      </c>
      <c r="BH30" s="38" t="str">
        <f t="shared" si="28"/>
        <v/>
      </c>
      <c r="BI30" s="38" t="str">
        <f t="shared" si="29"/>
        <v/>
      </c>
      <c r="BJ30" s="38" t="str">
        <f t="shared" si="30"/>
        <v/>
      </c>
      <c r="BK30" s="38" t="str">
        <f t="shared" si="31"/>
        <v/>
      </c>
      <c r="BL30" s="38" t="str">
        <f t="shared" si="32"/>
        <v/>
      </c>
      <c r="BM30" s="34" t="str">
        <f t="shared" si="33"/>
        <v/>
      </c>
      <c r="BN30" s="38" t="str">
        <f t="shared" si="34"/>
        <v/>
      </c>
      <c r="BO30" s="314" t="str">
        <f t="shared" si="35"/>
        <v/>
      </c>
      <c r="BP30" s="84" t="str">
        <f t="shared" si="37"/>
        <v/>
      </c>
      <c r="BQ30" s="313" t="str">
        <f>IF(AND($A30&lt;&gt;"",$L30=INDEX(Cat_SiNo,2)),COUNTIFS($L$4:$L30,INDEX(Cat_SiNo,2)),"")</f>
        <v/>
      </c>
    </row>
    <row r="31" spans="1:69" ht="31.95" customHeight="1" x14ac:dyDescent="0.3">
      <c r="A31" s="39"/>
      <c r="B31" s="32"/>
      <c r="C31" s="32"/>
      <c r="D31" s="32"/>
      <c r="E31" s="32"/>
      <c r="F31" s="32"/>
      <c r="G31" s="32"/>
      <c r="H31" s="32"/>
      <c r="I31" s="32"/>
      <c r="J31" s="82"/>
      <c r="K31" s="32"/>
      <c r="L31" s="32"/>
      <c r="M31" s="32"/>
      <c r="N31" s="32"/>
      <c r="O31" s="32"/>
      <c r="P31" s="32"/>
      <c r="Q31" s="32"/>
      <c r="R31" s="32"/>
      <c r="S31" s="34" t="str">
        <f t="shared" si="0"/>
        <v/>
      </c>
      <c r="T31" s="32"/>
      <c r="U31" s="32"/>
      <c r="V31" s="32"/>
      <c r="W31" s="32"/>
      <c r="X31" s="32"/>
      <c r="Y31" s="32"/>
      <c r="Z31" s="32"/>
      <c r="AA31" s="32"/>
      <c r="AB31" s="32"/>
      <c r="AC31" s="32"/>
      <c r="AD31" s="38" t="str">
        <f t="shared" si="1"/>
        <v/>
      </c>
      <c r="AE31" s="38" t="str">
        <f t="shared" si="2"/>
        <v/>
      </c>
      <c r="AF31" s="40" t="str">
        <f t="shared" si="3"/>
        <v/>
      </c>
      <c r="AG31" s="38" t="str">
        <f t="shared" si="4"/>
        <v/>
      </c>
      <c r="AH31" s="38" t="str">
        <f t="shared" si="5"/>
        <v/>
      </c>
      <c r="AI31" s="40" t="str">
        <f t="shared" si="6"/>
        <v/>
      </c>
      <c r="AJ31" s="38" t="str">
        <f t="shared" si="7"/>
        <v/>
      </c>
      <c r="AK31" s="38" t="str">
        <f t="shared" si="8"/>
        <v/>
      </c>
      <c r="AL31" s="40" t="str">
        <f t="shared" si="9"/>
        <v/>
      </c>
      <c r="AM31" s="34" t="str">
        <f t="shared" si="10"/>
        <v/>
      </c>
      <c r="AN31" s="35" t="str">
        <f t="shared" si="11"/>
        <v/>
      </c>
      <c r="AO31" s="35" t="str">
        <f t="shared" si="12"/>
        <v/>
      </c>
      <c r="AP31" s="36" t="str">
        <f t="shared" si="13"/>
        <v/>
      </c>
      <c r="AQ31" s="37" t="str">
        <f t="shared" si="14"/>
        <v/>
      </c>
      <c r="AR31" s="37" t="str">
        <f t="shared" si="15"/>
        <v/>
      </c>
      <c r="AS31" s="34" t="str">
        <f t="shared" si="16"/>
        <v/>
      </c>
      <c r="AT31" s="34" t="str">
        <f t="shared" si="17"/>
        <v/>
      </c>
      <c r="AU31" s="37" t="str">
        <f t="shared" si="18"/>
        <v/>
      </c>
      <c r="AV31" s="50" t="str">
        <f t="shared" si="19"/>
        <v/>
      </c>
      <c r="AW31" s="50" t="str">
        <f t="shared" si="20"/>
        <v/>
      </c>
      <c r="AX31" s="50" t="str">
        <f t="shared" si="21"/>
        <v/>
      </c>
      <c r="AY31" s="50" t="str">
        <f t="shared" si="22"/>
        <v/>
      </c>
      <c r="AZ31" s="34" t="str">
        <f t="shared" si="23"/>
        <v/>
      </c>
      <c r="BA31" s="63" t="str">
        <f t="shared" si="24"/>
        <v/>
      </c>
      <c r="BB31" s="64" t="str">
        <f t="shared" si="25"/>
        <v/>
      </c>
      <c r="BC31" s="26" t="str">
        <f t="shared" si="36"/>
        <v/>
      </c>
      <c r="BD31" s="34" t="str">
        <f>IF($BB31="","",_xlfn.RANK.EQ($BB31,$BB$4:$BB$103,0)+COUNTIF($BB$4:$BB31,$BB31)-1)</f>
        <v/>
      </c>
      <c r="BE31" s="32"/>
      <c r="BF31" s="38" t="str">
        <f t="shared" si="26"/>
        <v/>
      </c>
      <c r="BG31" s="38" t="str">
        <f t="shared" si="27"/>
        <v/>
      </c>
      <c r="BH31" s="38" t="str">
        <f t="shared" si="28"/>
        <v/>
      </c>
      <c r="BI31" s="38" t="str">
        <f t="shared" si="29"/>
        <v/>
      </c>
      <c r="BJ31" s="38" t="str">
        <f t="shared" si="30"/>
        <v/>
      </c>
      <c r="BK31" s="38" t="str">
        <f t="shared" si="31"/>
        <v/>
      </c>
      <c r="BL31" s="38" t="str">
        <f t="shared" si="32"/>
        <v/>
      </c>
      <c r="BM31" s="34" t="str">
        <f t="shared" si="33"/>
        <v/>
      </c>
      <c r="BN31" s="38" t="str">
        <f t="shared" si="34"/>
        <v/>
      </c>
      <c r="BO31" s="314" t="str">
        <f t="shared" si="35"/>
        <v/>
      </c>
      <c r="BP31" s="84" t="str">
        <f t="shared" si="37"/>
        <v/>
      </c>
      <c r="BQ31" s="313" t="str">
        <f>IF(AND($A31&lt;&gt;"",$L31=INDEX(Cat_SiNo,2)),COUNTIFS($L$4:$L31,INDEX(Cat_SiNo,2)),"")</f>
        <v/>
      </c>
    </row>
    <row r="32" spans="1:69" ht="31.95" customHeight="1" x14ac:dyDescent="0.3">
      <c r="A32" s="39"/>
      <c r="B32" s="32"/>
      <c r="C32" s="32"/>
      <c r="D32" s="32"/>
      <c r="E32" s="32"/>
      <c r="F32" s="32"/>
      <c r="G32" s="32"/>
      <c r="H32" s="32"/>
      <c r="I32" s="32"/>
      <c r="J32" s="82"/>
      <c r="K32" s="32"/>
      <c r="L32" s="32"/>
      <c r="M32" s="32"/>
      <c r="N32" s="32"/>
      <c r="O32" s="32"/>
      <c r="P32" s="32"/>
      <c r="Q32" s="32"/>
      <c r="R32" s="32"/>
      <c r="S32" s="34" t="str">
        <f t="shared" si="0"/>
        <v/>
      </c>
      <c r="T32" s="32"/>
      <c r="U32" s="32"/>
      <c r="V32" s="32"/>
      <c r="W32" s="32"/>
      <c r="X32" s="32"/>
      <c r="Y32" s="32"/>
      <c r="Z32" s="32"/>
      <c r="AA32" s="32"/>
      <c r="AB32" s="32"/>
      <c r="AC32" s="32"/>
      <c r="AD32" s="38" t="str">
        <f t="shared" si="1"/>
        <v/>
      </c>
      <c r="AE32" s="38" t="str">
        <f t="shared" si="2"/>
        <v/>
      </c>
      <c r="AF32" s="40" t="str">
        <f t="shared" si="3"/>
        <v/>
      </c>
      <c r="AG32" s="38" t="str">
        <f t="shared" si="4"/>
        <v/>
      </c>
      <c r="AH32" s="38" t="str">
        <f t="shared" si="5"/>
        <v/>
      </c>
      <c r="AI32" s="40" t="str">
        <f t="shared" si="6"/>
        <v/>
      </c>
      <c r="AJ32" s="38" t="str">
        <f t="shared" si="7"/>
        <v/>
      </c>
      <c r="AK32" s="38" t="str">
        <f t="shared" si="8"/>
        <v/>
      </c>
      <c r="AL32" s="40" t="str">
        <f t="shared" si="9"/>
        <v/>
      </c>
      <c r="AM32" s="34" t="str">
        <f t="shared" si="10"/>
        <v/>
      </c>
      <c r="AN32" s="35" t="str">
        <f t="shared" si="11"/>
        <v/>
      </c>
      <c r="AO32" s="35" t="str">
        <f t="shared" si="12"/>
        <v/>
      </c>
      <c r="AP32" s="36" t="str">
        <f t="shared" si="13"/>
        <v/>
      </c>
      <c r="AQ32" s="37" t="str">
        <f t="shared" si="14"/>
        <v/>
      </c>
      <c r="AR32" s="37" t="str">
        <f t="shared" si="15"/>
        <v/>
      </c>
      <c r="AS32" s="34" t="str">
        <f t="shared" si="16"/>
        <v/>
      </c>
      <c r="AT32" s="34" t="str">
        <f t="shared" si="17"/>
        <v/>
      </c>
      <c r="AU32" s="37" t="str">
        <f t="shared" si="18"/>
        <v/>
      </c>
      <c r="AV32" s="50" t="str">
        <f t="shared" si="19"/>
        <v/>
      </c>
      <c r="AW32" s="50" t="str">
        <f t="shared" si="20"/>
        <v/>
      </c>
      <c r="AX32" s="50" t="str">
        <f t="shared" si="21"/>
        <v/>
      </c>
      <c r="AY32" s="50" t="str">
        <f t="shared" si="22"/>
        <v/>
      </c>
      <c r="AZ32" s="34" t="str">
        <f t="shared" si="23"/>
        <v/>
      </c>
      <c r="BA32" s="63" t="str">
        <f t="shared" si="24"/>
        <v/>
      </c>
      <c r="BB32" s="64" t="str">
        <f t="shared" si="25"/>
        <v/>
      </c>
      <c r="BC32" s="26" t="str">
        <f t="shared" si="36"/>
        <v/>
      </c>
      <c r="BD32" s="34" t="str">
        <f>IF($BB32="","",_xlfn.RANK.EQ($BB32,$BB$4:$BB$103,0)+COUNTIF($BB$4:$BB32,$BB32)-1)</f>
        <v/>
      </c>
      <c r="BE32" s="32"/>
      <c r="BF32" s="38" t="str">
        <f t="shared" si="26"/>
        <v/>
      </c>
      <c r="BG32" s="38" t="str">
        <f t="shared" si="27"/>
        <v/>
      </c>
      <c r="BH32" s="38" t="str">
        <f t="shared" si="28"/>
        <v/>
      </c>
      <c r="BI32" s="38" t="str">
        <f t="shared" si="29"/>
        <v/>
      </c>
      <c r="BJ32" s="38" t="str">
        <f t="shared" si="30"/>
        <v/>
      </c>
      <c r="BK32" s="38" t="str">
        <f t="shared" si="31"/>
        <v/>
      </c>
      <c r="BL32" s="38" t="str">
        <f t="shared" si="32"/>
        <v/>
      </c>
      <c r="BM32" s="34" t="str">
        <f t="shared" si="33"/>
        <v/>
      </c>
      <c r="BN32" s="38" t="str">
        <f t="shared" si="34"/>
        <v/>
      </c>
      <c r="BO32" s="314" t="str">
        <f t="shared" si="35"/>
        <v/>
      </c>
      <c r="BP32" s="84" t="str">
        <f t="shared" si="37"/>
        <v/>
      </c>
      <c r="BQ32" s="313" t="str">
        <f>IF(AND($A32&lt;&gt;"",$L32=INDEX(Cat_SiNo,2)),COUNTIFS($L$4:$L32,INDEX(Cat_SiNo,2)),"")</f>
        <v/>
      </c>
    </row>
    <row r="33" spans="1:69" ht="31.95" customHeight="1" x14ac:dyDescent="0.3">
      <c r="A33" s="39"/>
      <c r="B33" s="32"/>
      <c r="C33" s="32"/>
      <c r="D33" s="32"/>
      <c r="E33" s="32"/>
      <c r="F33" s="32"/>
      <c r="G33" s="32"/>
      <c r="H33" s="32"/>
      <c r="I33" s="32"/>
      <c r="J33" s="82"/>
      <c r="K33" s="32"/>
      <c r="L33" s="32"/>
      <c r="M33" s="32"/>
      <c r="N33" s="32"/>
      <c r="O33" s="32"/>
      <c r="P33" s="32"/>
      <c r="Q33" s="32"/>
      <c r="R33" s="32"/>
      <c r="S33" s="34" t="str">
        <f t="shared" si="0"/>
        <v/>
      </c>
      <c r="T33" s="32"/>
      <c r="U33" s="32"/>
      <c r="V33" s="32"/>
      <c r="W33" s="32"/>
      <c r="X33" s="32"/>
      <c r="Y33" s="32"/>
      <c r="Z33" s="32"/>
      <c r="AA33" s="32"/>
      <c r="AB33" s="32"/>
      <c r="AC33" s="32"/>
      <c r="AD33" s="38" t="str">
        <f t="shared" si="1"/>
        <v/>
      </c>
      <c r="AE33" s="38" t="str">
        <f t="shared" si="2"/>
        <v/>
      </c>
      <c r="AF33" s="40" t="str">
        <f t="shared" si="3"/>
        <v/>
      </c>
      <c r="AG33" s="38" t="str">
        <f t="shared" si="4"/>
        <v/>
      </c>
      <c r="AH33" s="38" t="str">
        <f t="shared" si="5"/>
        <v/>
      </c>
      <c r="AI33" s="40" t="str">
        <f t="shared" si="6"/>
        <v/>
      </c>
      <c r="AJ33" s="38" t="str">
        <f t="shared" si="7"/>
        <v/>
      </c>
      <c r="AK33" s="38" t="str">
        <f t="shared" si="8"/>
        <v/>
      </c>
      <c r="AL33" s="40" t="str">
        <f t="shared" si="9"/>
        <v/>
      </c>
      <c r="AM33" s="34" t="str">
        <f t="shared" si="10"/>
        <v/>
      </c>
      <c r="AN33" s="35" t="str">
        <f t="shared" si="11"/>
        <v/>
      </c>
      <c r="AO33" s="35" t="str">
        <f t="shared" si="12"/>
        <v/>
      </c>
      <c r="AP33" s="36" t="str">
        <f t="shared" si="13"/>
        <v/>
      </c>
      <c r="AQ33" s="37" t="str">
        <f t="shared" si="14"/>
        <v/>
      </c>
      <c r="AR33" s="37" t="str">
        <f t="shared" si="15"/>
        <v/>
      </c>
      <c r="AS33" s="34" t="str">
        <f t="shared" si="16"/>
        <v/>
      </c>
      <c r="AT33" s="34" t="str">
        <f t="shared" si="17"/>
        <v/>
      </c>
      <c r="AU33" s="37" t="str">
        <f t="shared" si="18"/>
        <v/>
      </c>
      <c r="AV33" s="50" t="str">
        <f t="shared" si="19"/>
        <v/>
      </c>
      <c r="AW33" s="50" t="str">
        <f t="shared" si="20"/>
        <v/>
      </c>
      <c r="AX33" s="50" t="str">
        <f t="shared" si="21"/>
        <v/>
      </c>
      <c r="AY33" s="50" t="str">
        <f t="shared" si="22"/>
        <v/>
      </c>
      <c r="AZ33" s="34" t="str">
        <f t="shared" si="23"/>
        <v/>
      </c>
      <c r="BA33" s="63" t="str">
        <f t="shared" si="24"/>
        <v/>
      </c>
      <c r="BB33" s="64" t="str">
        <f t="shared" si="25"/>
        <v/>
      </c>
      <c r="BC33" s="26" t="str">
        <f t="shared" si="36"/>
        <v/>
      </c>
      <c r="BD33" s="34" t="str">
        <f>IF($BB33="","",_xlfn.RANK.EQ($BB33,$BB$4:$BB$103,0)+COUNTIF($BB$4:$BB33,$BB33)-1)</f>
        <v/>
      </c>
      <c r="BE33" s="32"/>
      <c r="BF33" s="38" t="str">
        <f t="shared" si="26"/>
        <v/>
      </c>
      <c r="BG33" s="38" t="str">
        <f t="shared" si="27"/>
        <v/>
      </c>
      <c r="BH33" s="38" t="str">
        <f t="shared" si="28"/>
        <v/>
      </c>
      <c r="BI33" s="38" t="str">
        <f t="shared" si="29"/>
        <v/>
      </c>
      <c r="BJ33" s="38" t="str">
        <f t="shared" si="30"/>
        <v/>
      </c>
      <c r="BK33" s="38" t="str">
        <f t="shared" si="31"/>
        <v/>
      </c>
      <c r="BL33" s="38" t="str">
        <f t="shared" si="32"/>
        <v/>
      </c>
      <c r="BM33" s="34" t="str">
        <f t="shared" si="33"/>
        <v/>
      </c>
      <c r="BN33" s="38" t="str">
        <f t="shared" si="34"/>
        <v/>
      </c>
      <c r="BO33" s="314" t="str">
        <f t="shared" si="35"/>
        <v/>
      </c>
      <c r="BP33" s="84" t="str">
        <f t="shared" si="37"/>
        <v/>
      </c>
      <c r="BQ33" s="313" t="str">
        <f>IF(AND($A33&lt;&gt;"",$L33=INDEX(Cat_SiNo,2)),COUNTIFS($L$4:$L33,INDEX(Cat_SiNo,2)),"")</f>
        <v/>
      </c>
    </row>
    <row r="34" spans="1:69" ht="31.95" customHeight="1" x14ac:dyDescent="0.3">
      <c r="A34" s="39"/>
      <c r="B34" s="32"/>
      <c r="C34" s="32"/>
      <c r="D34" s="32"/>
      <c r="E34" s="32"/>
      <c r="F34" s="32"/>
      <c r="G34" s="32"/>
      <c r="H34" s="32"/>
      <c r="I34" s="32"/>
      <c r="J34" s="82"/>
      <c r="K34" s="32"/>
      <c r="L34" s="32"/>
      <c r="M34" s="32"/>
      <c r="N34" s="32"/>
      <c r="O34" s="32"/>
      <c r="P34" s="32"/>
      <c r="Q34" s="32"/>
      <c r="R34" s="32"/>
      <c r="S34" s="34" t="str">
        <f t="shared" si="0"/>
        <v/>
      </c>
      <c r="T34" s="32"/>
      <c r="U34" s="32"/>
      <c r="V34" s="32"/>
      <c r="W34" s="32"/>
      <c r="X34" s="32"/>
      <c r="Y34" s="32"/>
      <c r="Z34" s="32"/>
      <c r="AA34" s="32"/>
      <c r="AB34" s="32"/>
      <c r="AC34" s="32"/>
      <c r="AD34" s="38" t="str">
        <f t="shared" si="1"/>
        <v/>
      </c>
      <c r="AE34" s="38" t="str">
        <f t="shared" si="2"/>
        <v/>
      </c>
      <c r="AF34" s="40" t="str">
        <f t="shared" si="3"/>
        <v/>
      </c>
      <c r="AG34" s="38" t="str">
        <f t="shared" si="4"/>
        <v/>
      </c>
      <c r="AH34" s="38" t="str">
        <f t="shared" si="5"/>
        <v/>
      </c>
      <c r="AI34" s="40" t="str">
        <f t="shared" si="6"/>
        <v/>
      </c>
      <c r="AJ34" s="38" t="str">
        <f t="shared" si="7"/>
        <v/>
      </c>
      <c r="AK34" s="38" t="str">
        <f t="shared" si="8"/>
        <v/>
      </c>
      <c r="AL34" s="40" t="str">
        <f t="shared" si="9"/>
        <v/>
      </c>
      <c r="AM34" s="34" t="str">
        <f t="shared" si="10"/>
        <v/>
      </c>
      <c r="AN34" s="35" t="str">
        <f t="shared" si="11"/>
        <v/>
      </c>
      <c r="AO34" s="35" t="str">
        <f t="shared" si="12"/>
        <v/>
      </c>
      <c r="AP34" s="36" t="str">
        <f t="shared" si="13"/>
        <v/>
      </c>
      <c r="AQ34" s="37" t="str">
        <f t="shared" si="14"/>
        <v/>
      </c>
      <c r="AR34" s="37" t="str">
        <f t="shared" si="15"/>
        <v/>
      </c>
      <c r="AS34" s="34" t="str">
        <f t="shared" si="16"/>
        <v/>
      </c>
      <c r="AT34" s="34" t="str">
        <f t="shared" si="17"/>
        <v/>
      </c>
      <c r="AU34" s="37" t="str">
        <f t="shared" si="18"/>
        <v/>
      </c>
      <c r="AV34" s="50" t="str">
        <f t="shared" si="19"/>
        <v/>
      </c>
      <c r="AW34" s="50" t="str">
        <f t="shared" si="20"/>
        <v/>
      </c>
      <c r="AX34" s="50" t="str">
        <f t="shared" si="21"/>
        <v/>
      </c>
      <c r="AY34" s="50" t="str">
        <f t="shared" si="22"/>
        <v/>
      </c>
      <c r="AZ34" s="34" t="str">
        <f t="shared" si="23"/>
        <v/>
      </c>
      <c r="BA34" s="63" t="str">
        <f t="shared" si="24"/>
        <v/>
      </c>
      <c r="BB34" s="64" t="str">
        <f t="shared" si="25"/>
        <v/>
      </c>
      <c r="BC34" s="26" t="str">
        <f t="shared" si="36"/>
        <v/>
      </c>
      <c r="BD34" s="34" t="str">
        <f>IF($BB34="","",_xlfn.RANK.EQ($BB34,$BB$4:$BB$103,0)+COUNTIF($BB$4:$BB34,$BB34)-1)</f>
        <v/>
      </c>
      <c r="BE34" s="32"/>
      <c r="BF34" s="38" t="str">
        <f t="shared" si="26"/>
        <v/>
      </c>
      <c r="BG34" s="38" t="str">
        <f t="shared" si="27"/>
        <v/>
      </c>
      <c r="BH34" s="38" t="str">
        <f t="shared" si="28"/>
        <v/>
      </c>
      <c r="BI34" s="38" t="str">
        <f t="shared" si="29"/>
        <v/>
      </c>
      <c r="BJ34" s="38" t="str">
        <f t="shared" si="30"/>
        <v/>
      </c>
      <c r="BK34" s="38" t="str">
        <f t="shared" si="31"/>
        <v/>
      </c>
      <c r="BL34" s="38" t="str">
        <f t="shared" si="32"/>
        <v/>
      </c>
      <c r="BM34" s="34" t="str">
        <f t="shared" si="33"/>
        <v/>
      </c>
      <c r="BN34" s="38" t="str">
        <f t="shared" si="34"/>
        <v/>
      </c>
      <c r="BO34" s="314" t="str">
        <f t="shared" si="35"/>
        <v/>
      </c>
      <c r="BP34" s="84" t="str">
        <f t="shared" si="37"/>
        <v/>
      </c>
      <c r="BQ34" s="313" t="str">
        <f>IF(AND($A34&lt;&gt;"",$L34=INDEX(Cat_SiNo,2)),COUNTIFS($L$4:$L34,INDEX(Cat_SiNo,2)),"")</f>
        <v/>
      </c>
    </row>
    <row r="35" spans="1:69" ht="31.95" customHeight="1" x14ac:dyDescent="0.3">
      <c r="A35" s="39"/>
      <c r="B35" s="32"/>
      <c r="C35" s="32"/>
      <c r="D35" s="32"/>
      <c r="E35" s="32"/>
      <c r="F35" s="32"/>
      <c r="G35" s="32"/>
      <c r="H35" s="32"/>
      <c r="I35" s="32"/>
      <c r="J35" s="82"/>
      <c r="K35" s="32"/>
      <c r="L35" s="32"/>
      <c r="M35" s="32"/>
      <c r="N35" s="32"/>
      <c r="O35" s="32"/>
      <c r="P35" s="32"/>
      <c r="Q35" s="32"/>
      <c r="R35" s="32"/>
      <c r="S35" s="34" t="str">
        <f t="shared" si="0"/>
        <v/>
      </c>
      <c r="T35" s="32"/>
      <c r="U35" s="32"/>
      <c r="V35" s="32"/>
      <c r="W35" s="32"/>
      <c r="X35" s="32"/>
      <c r="Y35" s="32"/>
      <c r="Z35" s="32"/>
      <c r="AA35" s="32"/>
      <c r="AB35" s="32"/>
      <c r="AC35" s="32"/>
      <c r="AD35" s="38" t="str">
        <f t="shared" si="1"/>
        <v/>
      </c>
      <c r="AE35" s="38" t="str">
        <f t="shared" si="2"/>
        <v/>
      </c>
      <c r="AF35" s="40" t="str">
        <f t="shared" si="3"/>
        <v/>
      </c>
      <c r="AG35" s="38" t="str">
        <f t="shared" si="4"/>
        <v/>
      </c>
      <c r="AH35" s="38" t="str">
        <f t="shared" si="5"/>
        <v/>
      </c>
      <c r="AI35" s="40" t="str">
        <f t="shared" si="6"/>
        <v/>
      </c>
      <c r="AJ35" s="38" t="str">
        <f t="shared" si="7"/>
        <v/>
      </c>
      <c r="AK35" s="38" t="str">
        <f t="shared" si="8"/>
        <v/>
      </c>
      <c r="AL35" s="40" t="str">
        <f t="shared" si="9"/>
        <v/>
      </c>
      <c r="AM35" s="34" t="str">
        <f t="shared" si="10"/>
        <v/>
      </c>
      <c r="AN35" s="35" t="str">
        <f t="shared" si="11"/>
        <v/>
      </c>
      <c r="AO35" s="35" t="str">
        <f t="shared" si="12"/>
        <v/>
      </c>
      <c r="AP35" s="36" t="str">
        <f t="shared" si="13"/>
        <v/>
      </c>
      <c r="AQ35" s="37" t="str">
        <f t="shared" si="14"/>
        <v/>
      </c>
      <c r="AR35" s="37" t="str">
        <f t="shared" si="15"/>
        <v/>
      </c>
      <c r="AS35" s="34" t="str">
        <f t="shared" si="16"/>
        <v/>
      </c>
      <c r="AT35" s="34" t="str">
        <f t="shared" si="17"/>
        <v/>
      </c>
      <c r="AU35" s="37" t="str">
        <f t="shared" si="18"/>
        <v/>
      </c>
      <c r="AV35" s="50" t="str">
        <f t="shared" si="19"/>
        <v/>
      </c>
      <c r="AW35" s="50" t="str">
        <f t="shared" si="20"/>
        <v/>
      </c>
      <c r="AX35" s="50" t="str">
        <f t="shared" si="21"/>
        <v/>
      </c>
      <c r="AY35" s="50" t="str">
        <f t="shared" si="22"/>
        <v/>
      </c>
      <c r="AZ35" s="34" t="str">
        <f t="shared" si="23"/>
        <v/>
      </c>
      <c r="BA35" s="63" t="str">
        <f t="shared" si="24"/>
        <v/>
      </c>
      <c r="BB35" s="64" t="str">
        <f t="shared" si="25"/>
        <v/>
      </c>
      <c r="BC35" s="26" t="str">
        <f t="shared" si="36"/>
        <v/>
      </c>
      <c r="BD35" s="34" t="str">
        <f>IF($BB35="","",_xlfn.RANK.EQ($BB35,$BB$4:$BB$103,0)+COUNTIF($BB$4:$BB35,$BB35)-1)</f>
        <v/>
      </c>
      <c r="BE35" s="32"/>
      <c r="BF35" s="38" t="str">
        <f t="shared" si="26"/>
        <v/>
      </c>
      <c r="BG35" s="38" t="str">
        <f t="shared" si="27"/>
        <v/>
      </c>
      <c r="BH35" s="38" t="str">
        <f t="shared" si="28"/>
        <v/>
      </c>
      <c r="BI35" s="38" t="str">
        <f t="shared" si="29"/>
        <v/>
      </c>
      <c r="BJ35" s="38" t="str">
        <f t="shared" si="30"/>
        <v/>
      </c>
      <c r="BK35" s="38" t="str">
        <f t="shared" si="31"/>
        <v/>
      </c>
      <c r="BL35" s="38" t="str">
        <f t="shared" si="32"/>
        <v/>
      </c>
      <c r="BM35" s="34" t="str">
        <f t="shared" si="33"/>
        <v/>
      </c>
      <c r="BN35" s="38" t="str">
        <f t="shared" si="34"/>
        <v/>
      </c>
      <c r="BO35" s="314" t="str">
        <f t="shared" si="35"/>
        <v/>
      </c>
      <c r="BP35" s="84" t="str">
        <f t="shared" si="37"/>
        <v/>
      </c>
      <c r="BQ35" s="313" t="str">
        <f>IF(AND($A35&lt;&gt;"",$L35=INDEX(Cat_SiNo,2)),COUNTIFS($L$4:$L35,INDEX(Cat_SiNo,2)),"")</f>
        <v/>
      </c>
    </row>
    <row r="36" spans="1:69" ht="31.95" customHeight="1" x14ac:dyDescent="0.3">
      <c r="A36" s="39"/>
      <c r="B36" s="32"/>
      <c r="C36" s="32"/>
      <c r="D36" s="32"/>
      <c r="E36" s="32"/>
      <c r="F36" s="32"/>
      <c r="G36" s="32"/>
      <c r="H36" s="32"/>
      <c r="I36" s="32"/>
      <c r="J36" s="82"/>
      <c r="K36" s="32"/>
      <c r="L36" s="32"/>
      <c r="M36" s="32"/>
      <c r="N36" s="32"/>
      <c r="O36" s="32"/>
      <c r="P36" s="32"/>
      <c r="Q36" s="32"/>
      <c r="R36" s="32"/>
      <c r="S36" s="34" t="str">
        <f t="shared" ref="S36:S67" si="38">IF(COUNTA($N36:$R36)=0,"",IF(COUNTIF($N36:$R36,INDEX(Cat_Eleg,3))&gt;0,INDEX(Cat_ResEleg,3),IF(COUNTIF($N36:$R36,INDEX(Cat_Eleg,1))=5,INDEX(Cat_ResEleg,1),INDEX(Cat_ResEleg,2))))</f>
        <v/>
      </c>
      <c r="T36" s="32"/>
      <c r="U36" s="32"/>
      <c r="V36" s="32"/>
      <c r="W36" s="32"/>
      <c r="X36" s="32"/>
      <c r="Y36" s="32"/>
      <c r="Z36" s="32"/>
      <c r="AA36" s="32"/>
      <c r="AB36" s="32"/>
      <c r="AC36" s="32"/>
      <c r="AD36" s="38" t="str">
        <f t="shared" ref="AD36:AD67" si="39">IF($A36="","",_xlfn.XLOOKUP($A36,Vin_Folio,Vin_Cat,"")&amp;"")</f>
        <v/>
      </c>
      <c r="AE36" s="38" t="str">
        <f t="shared" ref="AE36:AE67" si="40">IF($A36="","",_xlfn.XLOOKUP($A36,Rev_Folio,Rev_VCer,"")&amp;"")</f>
        <v/>
      </c>
      <c r="AF36" s="40" t="str">
        <f t="shared" ref="AF36:AF67" si="41">IF($AE36="","",_xlfn.XLOOKUP($AE36,Cat_Sust,Val_Sust,""))</f>
        <v/>
      </c>
      <c r="AG36" s="38" t="str">
        <f t="shared" ref="AG36:AG67" si="42">IF($A36="","",_xlfn.XLOOKUP($A36,Nec_Folio,Nec_Cat,"")&amp;"")</f>
        <v/>
      </c>
      <c r="AH36" s="38" t="str">
        <f t="shared" ref="AH36:AH67" si="43">IF($A36="","",_xlfn.XLOOKUP($A36,Rev_Folio,Rev_NCer,"")&amp;"")</f>
        <v/>
      </c>
      <c r="AI36" s="40" t="str">
        <f t="shared" ref="AI36:AI67" si="44">IF($AH36="","",_xlfn.XLOOKUP($AH36,Cat_Sust,Val_Sust,""))</f>
        <v/>
      </c>
      <c r="AJ36" s="38" t="str">
        <f t="shared" ref="AJ36:AJ67" si="45">IF($A36="","",_xlfn.XLOOKUP($A36,Imp_Folio,Imp_Cat,"")&amp;"")</f>
        <v/>
      </c>
      <c r="AK36" s="38" t="str">
        <f t="shared" ref="AK36:AK67" si="46">IF($A36="","",_xlfn.XLOOKUP($A36,Rev_Folio,Rev_ICer,"")&amp;"")</f>
        <v/>
      </c>
      <c r="AL36" s="40" t="str">
        <f t="shared" ref="AL36:AL67" si="47">IF($AK36="","",_xlfn.XLOOKUP($AK36,Cat_Sust,Val_Sust,""))</f>
        <v/>
      </c>
      <c r="AM36" s="34" t="str">
        <f t="shared" ref="AM36:AM67" si="48">IF($A36="","",COUNTIF(Ter_Folio,$A36))</f>
        <v/>
      </c>
      <c r="AN36" s="35" t="str">
        <f t="shared" ref="AN36:AN67" si="49">IF(N($AM36)=0,"",IFERROR(_xlfn.MINIFS(Ter_Sj,Ter_Folio,$A36),""))</f>
        <v/>
      </c>
      <c r="AO36" s="35" t="str">
        <f t="shared" ref="AO36:AO67" si="50">IF(N($AM36)=0,"",IFERROR(_xlfn.MAXIFS(Ter_Sj,Ter_Folio,$A36),""))</f>
        <v/>
      </c>
      <c r="AP36" s="36" t="str">
        <f t="shared" ref="AP36:AP67" si="51">IF(N($AM36)=0,"",SUMIFS(Ter_Prop,Ter_Folio,$A36))</f>
        <v/>
      </c>
      <c r="AQ36" s="37" t="str">
        <f t="shared" ref="AQ36:AQ67" si="52">IF(N($AM36)=0,"",SUMIFS(Ter_Aport,Ter_Folio,$A36))</f>
        <v/>
      </c>
      <c r="AR36" s="37" t="str">
        <f t="shared" ref="AR36:AR67" si="53">IF($A36="","",IF(N($AM36)=0,"II",IF(COUNTIFS(Ter_Folio,$A36,Ter_Sj,"")&gt;0,"II",IF($AN36=$AO36,$AO36,IF(ABS($AP36-1)&gt;0.005,"II",$AQ36)))))</f>
        <v/>
      </c>
      <c r="AS36" s="34" t="str">
        <f t="shared" ref="AS36:AS67" si="54">IF(ISNUMBER($AR36),_xlfn.XLOOKUP($AR36,Terr_LimInf,Terr_Nivel,"",-1),"")</f>
        <v/>
      </c>
      <c r="AT36" s="34" t="str">
        <f t="shared" ref="AT36:AT67" si="55">IF($A36="","",_xlfn.XLOOKUP($A36,Rev_Folio,Rev_TCer,"")&amp;"")</f>
        <v/>
      </c>
      <c r="AU36" s="37" t="str">
        <f t="shared" ref="AU36:AU67" si="56">IF($AT36=INDEX(Cat_CierreT,1),IF(ISNUMBER($AR36),$AR36,"II"),IF($AT36=INDEX(Cat_CierreT,2),"II",""))</f>
        <v/>
      </c>
      <c r="AV36" s="50" t="str">
        <f t="shared" ref="AV36:AV67" si="57">IF(ISNUMBER($AF36),$AF36*Pond_V,"")</f>
        <v/>
      </c>
      <c r="AW36" s="50" t="str">
        <f t="shared" ref="AW36:AW67" si="58">IF(ISNUMBER($AI36),$AI36*Pond_N,"")</f>
        <v/>
      </c>
      <c r="AX36" s="50" t="str">
        <f t="shared" ref="AX36:AX67" si="59">IF(ISNUMBER($AL36),$AL36*Pond_I,"")</f>
        <v/>
      </c>
      <c r="AY36" s="50" t="str">
        <f t="shared" ref="AY36:AY67" si="60">IF(ISNUMBER($AU36),$AU36*Pond_T,"")</f>
        <v/>
      </c>
      <c r="AZ36" s="34" t="str">
        <f t="shared" ref="AZ36:AZ67" si="61">IF($A36="","",IF($S36&lt;&gt;INDEX(Cat_ResEleg,1),"No — elegibilidad",IF($U36&lt;&gt;INDEX(Cat_Caracter,1),"No — intervención asociada: la valoración se realiza en la intervención principal (Ap. 5.2)",IF(NOT(AND(ISNUMBER($AF36),ISNUMBER($AI36),ISNUMBER($AL36),ISNUMBER($AU36))),"No — criterios sin cierre o en Información Insuficiente",IF(OR(_xlfn.XLOOKUP($A36,Rev_Folio,Rev_VEst,"")&lt;&gt;INDEX(Cat_Estatus,5),_xlfn.XLOOKUP($A36,Rev_Folio,Rev_NEst,"")&lt;&gt;INDEX(Cat_Estatus,5),_xlfn.XLOOKUP($A36,Rev_Folio,Rev_IEst,"")&lt;&gt;INDEX(Cat_Estatus,5),_xlfn.XLOOKUP($A36,Rev_Folio,Rev_TEst,"")&lt;&gt;INDEX(Cat_Estatus,5)),"No — estatus de revisión sin cierre","Sí")))))</f>
        <v/>
      </c>
      <c r="BA36" s="63" t="str">
        <f t="shared" ref="BA36:BA67" si="62">IF($AZ36="Sí",ROUND($AV36+$AW36+$AX36+$AY36,1),"")</f>
        <v/>
      </c>
      <c r="BB36" s="64" t="str">
        <f t="shared" ref="BB36:BB67" si="63">IF(OR($BA36="",$L36=INDEX(Cat_SiNo,2)),"",$BA36*10^10+($AI36+$AL36)*10^6+$AU36*10^3+$AF36)</f>
        <v/>
      </c>
      <c r="BC36" s="26" t="str">
        <f t="shared" si="36"/>
        <v/>
      </c>
      <c r="BD36" s="34" t="str">
        <f>IF($BB36="","",_xlfn.RANK.EQ($BB36,$BB$4:$BB$103,0)+COUNTIF($BB$4:$BB36,$BB36)-1)</f>
        <v/>
      </c>
      <c r="BE36" s="32"/>
      <c r="BF36" s="38" t="str">
        <f t="shared" ref="BF36:BF67" si="64">IF($A36="","",COUNTIFS(Prep_Folio,$A36,Prep_Aplica,INDEX(Cat_SiNo,1)))</f>
        <v/>
      </c>
      <c r="BG36" s="38" t="str">
        <f t="shared" ref="BG36:BG67" si="65">IF($A36="","",COUNTIFS(Prep_Folio,$A36,Prep_Aplica,INDEX(Cat_SiNo,1),Prep_Estado,Est_Integrado))</f>
        <v/>
      </c>
      <c r="BH36" s="38" t="str">
        <f t="shared" ref="BH36:BH67" si="66">IF($A36="","",COUNTIFS(Prep_Folio,$A36,Prep_Aplica,INDEX(Cat_SiNo,1),Prep_Estado,Est_NoIniciado)+COUNTIFS(Prep_Folio,$A36,Prep_Aplica,INDEX(Cat_SiNo,1),Prep_Estado,Est_EnProceso))</f>
        <v/>
      </c>
      <c r="BI36" s="38" t="str">
        <f t="shared" ref="BI36:BI67" si="67">IF($A36="","",COUNTIFS(Prep_Folio,$A36,Prep_Elem,Elem_Anteproyecto,Prep_Estado,Est_Integrado)&gt;0)</f>
        <v/>
      </c>
      <c r="BJ36" s="38" t="str">
        <f t="shared" ref="BJ36:BJ67" si="68">IF($A36="","",COUNTIFS(Prep_Folio,$A36,Prep_Elem,Elem_ProyEjec,Prep_Estado,Est_Integrado)&gt;0)</f>
        <v/>
      </c>
      <c r="BK36" s="38" t="str">
        <f t="shared" ref="BK36:BK67" si="69">IF($A36="","",COUNTIFS(Prep_Folio,$A36,Prep_Elem,Elem_ExpTec,Prep_Estado,Est_Integrado)&gt;0)</f>
        <v/>
      </c>
      <c r="BL36" s="38" t="str">
        <f t="shared" ref="BL36:BL67" si="70">IF($A36="","",IF($E36="","Registrar tipo de intervención",IF($BF36=0,"Sin elementos aplicables registrados",IF($E36=Cat_Obra,IF(AND($BK36,$BH36=0),"Referente: Alto",IF($BJ36,"Referente: Medio","Referente: Bajo")),IF($BG36=$BF36,"Referente: Alto",IF($BG36=0,"Referente: Bajo","Referente: Medio"))))))</f>
        <v/>
      </c>
      <c r="BM36" s="34" t="str">
        <f t="shared" ref="BM36:BM67" si="71">IF($A36="","",_xlfn.XLOOKUP($A36,Rev_Folio,Rev_EstCons,"")&amp;"")</f>
        <v/>
      </c>
      <c r="BN36" s="38" t="str">
        <f t="shared" ref="BN36:BN67" si="72">IF($A36="","",_xlfn.XLOOKUP($A36,Al_Folio,Al_Texto,"")&amp;"")</f>
        <v/>
      </c>
      <c r="BO36" s="314" t="str">
        <f t="shared" ref="BO36:BO67" si="73">IF($A36="","",_xlfn.XLOOKUP($A36,Al_Folio,Al_Num,0))</f>
        <v/>
      </c>
      <c r="BP36" s="84" t="str">
        <f t="shared" ref="BP36:BP67" si="74">IF($BB36="","",COUNTIFS($I$4:$I$103,$I36,$BB$4:$BB$103,"&gt;=0"))</f>
        <v/>
      </c>
      <c r="BQ36" s="313" t="str">
        <f>IF(AND($A36&lt;&gt;"",$L36=INDEX(Cat_SiNo,2)),COUNTIFS($L$4:$L36,INDEX(Cat_SiNo,2)),"")</f>
        <v/>
      </c>
    </row>
    <row r="37" spans="1:69" ht="31.95" customHeight="1" x14ac:dyDescent="0.3">
      <c r="A37" s="39"/>
      <c r="B37" s="32"/>
      <c r="C37" s="32"/>
      <c r="D37" s="32"/>
      <c r="E37" s="32"/>
      <c r="F37" s="32"/>
      <c r="G37" s="32"/>
      <c r="H37" s="32"/>
      <c r="I37" s="32"/>
      <c r="J37" s="82"/>
      <c r="K37" s="32"/>
      <c r="L37" s="32"/>
      <c r="M37" s="32"/>
      <c r="N37" s="32"/>
      <c r="O37" s="32"/>
      <c r="P37" s="32"/>
      <c r="Q37" s="32"/>
      <c r="R37" s="32"/>
      <c r="S37" s="34" t="str">
        <f t="shared" si="38"/>
        <v/>
      </c>
      <c r="T37" s="32"/>
      <c r="U37" s="32"/>
      <c r="V37" s="32"/>
      <c r="W37" s="32"/>
      <c r="X37" s="32"/>
      <c r="Y37" s="32"/>
      <c r="Z37" s="32"/>
      <c r="AA37" s="32"/>
      <c r="AB37" s="32"/>
      <c r="AC37" s="32"/>
      <c r="AD37" s="38" t="str">
        <f t="shared" si="39"/>
        <v/>
      </c>
      <c r="AE37" s="38" t="str">
        <f t="shared" si="40"/>
        <v/>
      </c>
      <c r="AF37" s="40" t="str">
        <f t="shared" si="41"/>
        <v/>
      </c>
      <c r="AG37" s="38" t="str">
        <f t="shared" si="42"/>
        <v/>
      </c>
      <c r="AH37" s="38" t="str">
        <f t="shared" si="43"/>
        <v/>
      </c>
      <c r="AI37" s="40" t="str">
        <f t="shared" si="44"/>
        <v/>
      </c>
      <c r="AJ37" s="38" t="str">
        <f t="shared" si="45"/>
        <v/>
      </c>
      <c r="AK37" s="38" t="str">
        <f t="shared" si="46"/>
        <v/>
      </c>
      <c r="AL37" s="40" t="str">
        <f t="shared" si="47"/>
        <v/>
      </c>
      <c r="AM37" s="34" t="str">
        <f t="shared" si="48"/>
        <v/>
      </c>
      <c r="AN37" s="35" t="str">
        <f t="shared" si="49"/>
        <v/>
      </c>
      <c r="AO37" s="35" t="str">
        <f t="shared" si="50"/>
        <v/>
      </c>
      <c r="AP37" s="36" t="str">
        <f t="shared" si="51"/>
        <v/>
      </c>
      <c r="AQ37" s="37" t="str">
        <f t="shared" si="52"/>
        <v/>
      </c>
      <c r="AR37" s="37" t="str">
        <f t="shared" si="53"/>
        <v/>
      </c>
      <c r="AS37" s="34" t="str">
        <f t="shared" si="54"/>
        <v/>
      </c>
      <c r="AT37" s="34" t="str">
        <f t="shared" si="55"/>
        <v/>
      </c>
      <c r="AU37" s="37" t="str">
        <f t="shared" si="56"/>
        <v/>
      </c>
      <c r="AV37" s="50" t="str">
        <f t="shared" si="57"/>
        <v/>
      </c>
      <c r="AW37" s="50" t="str">
        <f t="shared" si="58"/>
        <v/>
      </c>
      <c r="AX37" s="50" t="str">
        <f t="shared" si="59"/>
        <v/>
      </c>
      <c r="AY37" s="50" t="str">
        <f t="shared" si="60"/>
        <v/>
      </c>
      <c r="AZ37" s="34" t="str">
        <f t="shared" si="61"/>
        <v/>
      </c>
      <c r="BA37" s="63" t="str">
        <f t="shared" si="62"/>
        <v/>
      </c>
      <c r="BB37" s="64" t="str">
        <f t="shared" si="63"/>
        <v/>
      </c>
      <c r="BC37" s="26" t="str">
        <f t="shared" si="36"/>
        <v/>
      </c>
      <c r="BD37" s="34" t="str">
        <f>IF($BB37="","",_xlfn.RANK.EQ($BB37,$BB$4:$BB$103,0)+COUNTIF($BB$4:$BB37,$BB37)-1)</f>
        <v/>
      </c>
      <c r="BE37" s="32"/>
      <c r="BF37" s="38" t="str">
        <f t="shared" si="64"/>
        <v/>
      </c>
      <c r="BG37" s="38" t="str">
        <f t="shared" si="65"/>
        <v/>
      </c>
      <c r="BH37" s="38" t="str">
        <f t="shared" si="66"/>
        <v/>
      </c>
      <c r="BI37" s="38" t="str">
        <f t="shared" si="67"/>
        <v/>
      </c>
      <c r="BJ37" s="38" t="str">
        <f t="shared" si="68"/>
        <v/>
      </c>
      <c r="BK37" s="38" t="str">
        <f t="shared" si="69"/>
        <v/>
      </c>
      <c r="BL37" s="38" t="str">
        <f t="shared" si="70"/>
        <v/>
      </c>
      <c r="BM37" s="34" t="str">
        <f t="shared" si="71"/>
        <v/>
      </c>
      <c r="BN37" s="38" t="str">
        <f t="shared" si="72"/>
        <v/>
      </c>
      <c r="BO37" s="314" t="str">
        <f t="shared" si="73"/>
        <v/>
      </c>
      <c r="BP37" s="84" t="str">
        <f t="shared" si="74"/>
        <v/>
      </c>
      <c r="BQ37" s="313" t="str">
        <f>IF(AND($A37&lt;&gt;"",$L37=INDEX(Cat_SiNo,2)),COUNTIFS($L$4:$L37,INDEX(Cat_SiNo,2)),"")</f>
        <v/>
      </c>
    </row>
    <row r="38" spans="1:69" ht="31.95" customHeight="1" x14ac:dyDescent="0.3">
      <c r="A38" s="39"/>
      <c r="B38" s="32"/>
      <c r="C38" s="32"/>
      <c r="D38" s="32"/>
      <c r="E38" s="32"/>
      <c r="F38" s="32"/>
      <c r="G38" s="32"/>
      <c r="H38" s="32"/>
      <c r="I38" s="32"/>
      <c r="J38" s="82"/>
      <c r="K38" s="32"/>
      <c r="L38" s="32"/>
      <c r="M38" s="32"/>
      <c r="N38" s="32"/>
      <c r="O38" s="32"/>
      <c r="P38" s="32"/>
      <c r="Q38" s="32"/>
      <c r="R38" s="32"/>
      <c r="S38" s="34" t="str">
        <f t="shared" si="38"/>
        <v/>
      </c>
      <c r="T38" s="32"/>
      <c r="U38" s="32"/>
      <c r="V38" s="32"/>
      <c r="W38" s="32"/>
      <c r="X38" s="32"/>
      <c r="Y38" s="32"/>
      <c r="Z38" s="32"/>
      <c r="AA38" s="32"/>
      <c r="AB38" s="32"/>
      <c r="AC38" s="32"/>
      <c r="AD38" s="38" t="str">
        <f t="shared" si="39"/>
        <v/>
      </c>
      <c r="AE38" s="38" t="str">
        <f t="shared" si="40"/>
        <v/>
      </c>
      <c r="AF38" s="40" t="str">
        <f t="shared" si="41"/>
        <v/>
      </c>
      <c r="AG38" s="38" t="str">
        <f t="shared" si="42"/>
        <v/>
      </c>
      <c r="AH38" s="38" t="str">
        <f t="shared" si="43"/>
        <v/>
      </c>
      <c r="AI38" s="40" t="str">
        <f t="shared" si="44"/>
        <v/>
      </c>
      <c r="AJ38" s="38" t="str">
        <f t="shared" si="45"/>
        <v/>
      </c>
      <c r="AK38" s="38" t="str">
        <f t="shared" si="46"/>
        <v/>
      </c>
      <c r="AL38" s="40" t="str">
        <f t="shared" si="47"/>
        <v/>
      </c>
      <c r="AM38" s="34" t="str">
        <f t="shared" si="48"/>
        <v/>
      </c>
      <c r="AN38" s="35" t="str">
        <f t="shared" si="49"/>
        <v/>
      </c>
      <c r="AO38" s="35" t="str">
        <f t="shared" si="50"/>
        <v/>
      </c>
      <c r="AP38" s="36" t="str">
        <f t="shared" si="51"/>
        <v/>
      </c>
      <c r="AQ38" s="37" t="str">
        <f t="shared" si="52"/>
        <v/>
      </c>
      <c r="AR38" s="37" t="str">
        <f t="shared" si="53"/>
        <v/>
      </c>
      <c r="AS38" s="34" t="str">
        <f t="shared" si="54"/>
        <v/>
      </c>
      <c r="AT38" s="34" t="str">
        <f t="shared" si="55"/>
        <v/>
      </c>
      <c r="AU38" s="37" t="str">
        <f t="shared" si="56"/>
        <v/>
      </c>
      <c r="AV38" s="50" t="str">
        <f t="shared" si="57"/>
        <v/>
      </c>
      <c r="AW38" s="50" t="str">
        <f t="shared" si="58"/>
        <v/>
      </c>
      <c r="AX38" s="50" t="str">
        <f t="shared" si="59"/>
        <v/>
      </c>
      <c r="AY38" s="50" t="str">
        <f t="shared" si="60"/>
        <v/>
      </c>
      <c r="AZ38" s="34" t="str">
        <f t="shared" si="61"/>
        <v/>
      </c>
      <c r="BA38" s="63" t="str">
        <f t="shared" si="62"/>
        <v/>
      </c>
      <c r="BB38" s="64" t="str">
        <f t="shared" si="63"/>
        <v/>
      </c>
      <c r="BC38" s="26" t="str">
        <f t="shared" si="36"/>
        <v/>
      </c>
      <c r="BD38" s="34" t="str">
        <f>IF($BB38="","",_xlfn.RANK.EQ($BB38,$BB$4:$BB$103,0)+COUNTIF($BB$4:$BB38,$BB38)-1)</f>
        <v/>
      </c>
      <c r="BE38" s="32"/>
      <c r="BF38" s="38" t="str">
        <f t="shared" si="64"/>
        <v/>
      </c>
      <c r="BG38" s="38" t="str">
        <f t="shared" si="65"/>
        <v/>
      </c>
      <c r="BH38" s="38" t="str">
        <f t="shared" si="66"/>
        <v/>
      </c>
      <c r="BI38" s="38" t="str">
        <f t="shared" si="67"/>
        <v/>
      </c>
      <c r="BJ38" s="38" t="str">
        <f t="shared" si="68"/>
        <v/>
      </c>
      <c r="BK38" s="38" t="str">
        <f t="shared" si="69"/>
        <v/>
      </c>
      <c r="BL38" s="38" t="str">
        <f t="shared" si="70"/>
        <v/>
      </c>
      <c r="BM38" s="34" t="str">
        <f t="shared" si="71"/>
        <v/>
      </c>
      <c r="BN38" s="38" t="str">
        <f t="shared" si="72"/>
        <v/>
      </c>
      <c r="BO38" s="314" t="str">
        <f t="shared" si="73"/>
        <v/>
      </c>
      <c r="BP38" s="84" t="str">
        <f t="shared" si="74"/>
        <v/>
      </c>
      <c r="BQ38" s="313" t="str">
        <f>IF(AND($A38&lt;&gt;"",$L38=INDEX(Cat_SiNo,2)),COUNTIFS($L$4:$L38,INDEX(Cat_SiNo,2)),"")</f>
        <v/>
      </c>
    </row>
    <row r="39" spans="1:69" ht="31.95" customHeight="1" x14ac:dyDescent="0.3">
      <c r="A39" s="39"/>
      <c r="B39" s="32"/>
      <c r="C39" s="32"/>
      <c r="D39" s="32"/>
      <c r="E39" s="32"/>
      <c r="F39" s="32"/>
      <c r="G39" s="32"/>
      <c r="H39" s="32"/>
      <c r="I39" s="32"/>
      <c r="J39" s="82"/>
      <c r="K39" s="32"/>
      <c r="L39" s="32"/>
      <c r="M39" s="32"/>
      <c r="N39" s="32"/>
      <c r="O39" s="32"/>
      <c r="P39" s="32"/>
      <c r="Q39" s="32"/>
      <c r="R39" s="32"/>
      <c r="S39" s="34" t="str">
        <f t="shared" si="38"/>
        <v/>
      </c>
      <c r="T39" s="32"/>
      <c r="U39" s="32"/>
      <c r="V39" s="32"/>
      <c r="W39" s="32"/>
      <c r="X39" s="32"/>
      <c r="Y39" s="32"/>
      <c r="Z39" s="32"/>
      <c r="AA39" s="32"/>
      <c r="AB39" s="32"/>
      <c r="AC39" s="32"/>
      <c r="AD39" s="38" t="str">
        <f t="shared" si="39"/>
        <v/>
      </c>
      <c r="AE39" s="38" t="str">
        <f t="shared" si="40"/>
        <v/>
      </c>
      <c r="AF39" s="40" t="str">
        <f t="shared" si="41"/>
        <v/>
      </c>
      <c r="AG39" s="38" t="str">
        <f t="shared" si="42"/>
        <v/>
      </c>
      <c r="AH39" s="38" t="str">
        <f t="shared" si="43"/>
        <v/>
      </c>
      <c r="AI39" s="40" t="str">
        <f t="shared" si="44"/>
        <v/>
      </c>
      <c r="AJ39" s="38" t="str">
        <f t="shared" si="45"/>
        <v/>
      </c>
      <c r="AK39" s="38" t="str">
        <f t="shared" si="46"/>
        <v/>
      </c>
      <c r="AL39" s="40" t="str">
        <f t="shared" si="47"/>
        <v/>
      </c>
      <c r="AM39" s="34" t="str">
        <f t="shared" si="48"/>
        <v/>
      </c>
      <c r="AN39" s="35" t="str">
        <f t="shared" si="49"/>
        <v/>
      </c>
      <c r="AO39" s="35" t="str">
        <f t="shared" si="50"/>
        <v/>
      </c>
      <c r="AP39" s="36" t="str">
        <f t="shared" si="51"/>
        <v/>
      </c>
      <c r="AQ39" s="37" t="str">
        <f t="shared" si="52"/>
        <v/>
      </c>
      <c r="AR39" s="37" t="str">
        <f t="shared" si="53"/>
        <v/>
      </c>
      <c r="AS39" s="34" t="str">
        <f t="shared" si="54"/>
        <v/>
      </c>
      <c r="AT39" s="34" t="str">
        <f t="shared" si="55"/>
        <v/>
      </c>
      <c r="AU39" s="37" t="str">
        <f t="shared" si="56"/>
        <v/>
      </c>
      <c r="AV39" s="50" t="str">
        <f t="shared" si="57"/>
        <v/>
      </c>
      <c r="AW39" s="50" t="str">
        <f t="shared" si="58"/>
        <v/>
      </c>
      <c r="AX39" s="50" t="str">
        <f t="shared" si="59"/>
        <v/>
      </c>
      <c r="AY39" s="50" t="str">
        <f t="shared" si="60"/>
        <v/>
      </c>
      <c r="AZ39" s="34" t="str">
        <f t="shared" si="61"/>
        <v/>
      </c>
      <c r="BA39" s="63" t="str">
        <f t="shared" si="62"/>
        <v/>
      </c>
      <c r="BB39" s="64" t="str">
        <f t="shared" si="63"/>
        <v/>
      </c>
      <c r="BC39" s="26" t="str">
        <f t="shared" si="36"/>
        <v/>
      </c>
      <c r="BD39" s="34" t="str">
        <f>IF($BB39="","",_xlfn.RANK.EQ($BB39,$BB$4:$BB$103,0)+COUNTIF($BB$4:$BB39,$BB39)-1)</f>
        <v/>
      </c>
      <c r="BE39" s="32"/>
      <c r="BF39" s="38" t="str">
        <f t="shared" si="64"/>
        <v/>
      </c>
      <c r="BG39" s="38" t="str">
        <f t="shared" si="65"/>
        <v/>
      </c>
      <c r="BH39" s="38" t="str">
        <f t="shared" si="66"/>
        <v/>
      </c>
      <c r="BI39" s="38" t="str">
        <f t="shared" si="67"/>
        <v/>
      </c>
      <c r="BJ39" s="38" t="str">
        <f t="shared" si="68"/>
        <v/>
      </c>
      <c r="BK39" s="38" t="str">
        <f t="shared" si="69"/>
        <v/>
      </c>
      <c r="BL39" s="38" t="str">
        <f t="shared" si="70"/>
        <v/>
      </c>
      <c r="BM39" s="34" t="str">
        <f t="shared" si="71"/>
        <v/>
      </c>
      <c r="BN39" s="38" t="str">
        <f t="shared" si="72"/>
        <v/>
      </c>
      <c r="BO39" s="314" t="str">
        <f t="shared" si="73"/>
        <v/>
      </c>
      <c r="BP39" s="84" t="str">
        <f t="shared" si="74"/>
        <v/>
      </c>
      <c r="BQ39" s="313" t="str">
        <f>IF(AND($A39&lt;&gt;"",$L39=INDEX(Cat_SiNo,2)),COUNTIFS($L$4:$L39,INDEX(Cat_SiNo,2)),"")</f>
        <v/>
      </c>
    </row>
    <row r="40" spans="1:69" ht="31.95" customHeight="1" x14ac:dyDescent="0.3">
      <c r="A40" s="39"/>
      <c r="B40" s="32"/>
      <c r="C40" s="32"/>
      <c r="D40" s="32"/>
      <c r="E40" s="32"/>
      <c r="F40" s="32"/>
      <c r="G40" s="32"/>
      <c r="H40" s="32"/>
      <c r="I40" s="32"/>
      <c r="J40" s="82"/>
      <c r="K40" s="32"/>
      <c r="L40" s="32"/>
      <c r="M40" s="32"/>
      <c r="N40" s="32"/>
      <c r="O40" s="32"/>
      <c r="P40" s="32"/>
      <c r="Q40" s="32"/>
      <c r="R40" s="32"/>
      <c r="S40" s="34" t="str">
        <f t="shared" si="38"/>
        <v/>
      </c>
      <c r="T40" s="32"/>
      <c r="U40" s="32"/>
      <c r="V40" s="32"/>
      <c r="W40" s="32"/>
      <c r="X40" s="32"/>
      <c r="Y40" s="32"/>
      <c r="Z40" s="32"/>
      <c r="AA40" s="32"/>
      <c r="AB40" s="32"/>
      <c r="AC40" s="32"/>
      <c r="AD40" s="38" t="str">
        <f t="shared" si="39"/>
        <v/>
      </c>
      <c r="AE40" s="38" t="str">
        <f t="shared" si="40"/>
        <v/>
      </c>
      <c r="AF40" s="40" t="str">
        <f t="shared" si="41"/>
        <v/>
      </c>
      <c r="AG40" s="38" t="str">
        <f t="shared" si="42"/>
        <v/>
      </c>
      <c r="AH40" s="38" t="str">
        <f t="shared" si="43"/>
        <v/>
      </c>
      <c r="AI40" s="40" t="str">
        <f t="shared" si="44"/>
        <v/>
      </c>
      <c r="AJ40" s="38" t="str">
        <f t="shared" si="45"/>
        <v/>
      </c>
      <c r="AK40" s="38" t="str">
        <f t="shared" si="46"/>
        <v/>
      </c>
      <c r="AL40" s="40" t="str">
        <f t="shared" si="47"/>
        <v/>
      </c>
      <c r="AM40" s="34" t="str">
        <f t="shared" si="48"/>
        <v/>
      </c>
      <c r="AN40" s="35" t="str">
        <f t="shared" si="49"/>
        <v/>
      </c>
      <c r="AO40" s="35" t="str">
        <f t="shared" si="50"/>
        <v/>
      </c>
      <c r="AP40" s="36" t="str">
        <f t="shared" si="51"/>
        <v/>
      </c>
      <c r="AQ40" s="37" t="str">
        <f t="shared" si="52"/>
        <v/>
      </c>
      <c r="AR40" s="37" t="str">
        <f t="shared" si="53"/>
        <v/>
      </c>
      <c r="AS40" s="34" t="str">
        <f t="shared" si="54"/>
        <v/>
      </c>
      <c r="AT40" s="34" t="str">
        <f t="shared" si="55"/>
        <v/>
      </c>
      <c r="AU40" s="37" t="str">
        <f t="shared" si="56"/>
        <v/>
      </c>
      <c r="AV40" s="50" t="str">
        <f t="shared" si="57"/>
        <v/>
      </c>
      <c r="AW40" s="50" t="str">
        <f t="shared" si="58"/>
        <v/>
      </c>
      <c r="AX40" s="50" t="str">
        <f t="shared" si="59"/>
        <v/>
      </c>
      <c r="AY40" s="50" t="str">
        <f t="shared" si="60"/>
        <v/>
      </c>
      <c r="AZ40" s="34" t="str">
        <f t="shared" si="61"/>
        <v/>
      </c>
      <c r="BA40" s="63" t="str">
        <f t="shared" si="62"/>
        <v/>
      </c>
      <c r="BB40" s="64" t="str">
        <f t="shared" si="63"/>
        <v/>
      </c>
      <c r="BC40" s="26" t="str">
        <f t="shared" si="36"/>
        <v/>
      </c>
      <c r="BD40" s="34" t="str">
        <f>IF($BB40="","",_xlfn.RANK.EQ($BB40,$BB$4:$BB$103,0)+COUNTIF($BB$4:$BB40,$BB40)-1)</f>
        <v/>
      </c>
      <c r="BE40" s="32"/>
      <c r="BF40" s="38" t="str">
        <f t="shared" si="64"/>
        <v/>
      </c>
      <c r="BG40" s="38" t="str">
        <f t="shared" si="65"/>
        <v/>
      </c>
      <c r="BH40" s="38" t="str">
        <f t="shared" si="66"/>
        <v/>
      </c>
      <c r="BI40" s="38" t="str">
        <f t="shared" si="67"/>
        <v/>
      </c>
      <c r="BJ40" s="38" t="str">
        <f t="shared" si="68"/>
        <v/>
      </c>
      <c r="BK40" s="38" t="str">
        <f t="shared" si="69"/>
        <v/>
      </c>
      <c r="BL40" s="38" t="str">
        <f t="shared" si="70"/>
        <v/>
      </c>
      <c r="BM40" s="34" t="str">
        <f t="shared" si="71"/>
        <v/>
      </c>
      <c r="BN40" s="38" t="str">
        <f t="shared" si="72"/>
        <v/>
      </c>
      <c r="BO40" s="314" t="str">
        <f t="shared" si="73"/>
        <v/>
      </c>
      <c r="BP40" s="84" t="str">
        <f t="shared" si="74"/>
        <v/>
      </c>
      <c r="BQ40" s="313" t="str">
        <f>IF(AND($A40&lt;&gt;"",$L40=INDEX(Cat_SiNo,2)),COUNTIFS($L$4:$L40,INDEX(Cat_SiNo,2)),"")</f>
        <v/>
      </c>
    </row>
    <row r="41" spans="1:69" ht="31.95" customHeight="1" x14ac:dyDescent="0.3">
      <c r="A41" s="39"/>
      <c r="B41" s="32"/>
      <c r="C41" s="32"/>
      <c r="D41" s="32"/>
      <c r="E41" s="32"/>
      <c r="F41" s="32"/>
      <c r="G41" s="32"/>
      <c r="H41" s="32"/>
      <c r="I41" s="32"/>
      <c r="J41" s="82"/>
      <c r="K41" s="32"/>
      <c r="L41" s="32"/>
      <c r="M41" s="32"/>
      <c r="N41" s="32"/>
      <c r="O41" s="32"/>
      <c r="P41" s="32"/>
      <c r="Q41" s="32"/>
      <c r="R41" s="32"/>
      <c r="S41" s="34" t="str">
        <f t="shared" si="38"/>
        <v/>
      </c>
      <c r="T41" s="32"/>
      <c r="U41" s="32"/>
      <c r="V41" s="32"/>
      <c r="W41" s="32"/>
      <c r="X41" s="32"/>
      <c r="Y41" s="32"/>
      <c r="Z41" s="32"/>
      <c r="AA41" s="32"/>
      <c r="AB41" s="32"/>
      <c r="AC41" s="32"/>
      <c r="AD41" s="38" t="str">
        <f t="shared" si="39"/>
        <v/>
      </c>
      <c r="AE41" s="38" t="str">
        <f t="shared" si="40"/>
        <v/>
      </c>
      <c r="AF41" s="40" t="str">
        <f t="shared" si="41"/>
        <v/>
      </c>
      <c r="AG41" s="38" t="str">
        <f t="shared" si="42"/>
        <v/>
      </c>
      <c r="AH41" s="38" t="str">
        <f t="shared" si="43"/>
        <v/>
      </c>
      <c r="AI41" s="40" t="str">
        <f t="shared" si="44"/>
        <v/>
      </c>
      <c r="AJ41" s="38" t="str">
        <f t="shared" si="45"/>
        <v/>
      </c>
      <c r="AK41" s="38" t="str">
        <f t="shared" si="46"/>
        <v/>
      </c>
      <c r="AL41" s="40" t="str">
        <f t="shared" si="47"/>
        <v/>
      </c>
      <c r="AM41" s="34" t="str">
        <f t="shared" si="48"/>
        <v/>
      </c>
      <c r="AN41" s="35" t="str">
        <f t="shared" si="49"/>
        <v/>
      </c>
      <c r="AO41" s="35" t="str">
        <f t="shared" si="50"/>
        <v/>
      </c>
      <c r="AP41" s="36" t="str">
        <f t="shared" si="51"/>
        <v/>
      </c>
      <c r="AQ41" s="37" t="str">
        <f t="shared" si="52"/>
        <v/>
      </c>
      <c r="AR41" s="37" t="str">
        <f t="shared" si="53"/>
        <v/>
      </c>
      <c r="AS41" s="34" t="str">
        <f t="shared" si="54"/>
        <v/>
      </c>
      <c r="AT41" s="34" t="str">
        <f t="shared" si="55"/>
        <v/>
      </c>
      <c r="AU41" s="37" t="str">
        <f t="shared" si="56"/>
        <v/>
      </c>
      <c r="AV41" s="50" t="str">
        <f t="shared" si="57"/>
        <v/>
      </c>
      <c r="AW41" s="50" t="str">
        <f t="shared" si="58"/>
        <v/>
      </c>
      <c r="AX41" s="50" t="str">
        <f t="shared" si="59"/>
        <v/>
      </c>
      <c r="AY41" s="50" t="str">
        <f t="shared" si="60"/>
        <v/>
      </c>
      <c r="AZ41" s="34" t="str">
        <f t="shared" si="61"/>
        <v/>
      </c>
      <c r="BA41" s="63" t="str">
        <f t="shared" si="62"/>
        <v/>
      </c>
      <c r="BB41" s="64" t="str">
        <f t="shared" si="63"/>
        <v/>
      </c>
      <c r="BC41" s="26" t="str">
        <f t="shared" si="36"/>
        <v/>
      </c>
      <c r="BD41" s="34" t="str">
        <f>IF($BB41="","",_xlfn.RANK.EQ($BB41,$BB$4:$BB$103,0)+COUNTIF($BB$4:$BB41,$BB41)-1)</f>
        <v/>
      </c>
      <c r="BE41" s="32"/>
      <c r="BF41" s="38" t="str">
        <f t="shared" si="64"/>
        <v/>
      </c>
      <c r="BG41" s="38" t="str">
        <f t="shared" si="65"/>
        <v/>
      </c>
      <c r="BH41" s="38" t="str">
        <f t="shared" si="66"/>
        <v/>
      </c>
      <c r="BI41" s="38" t="str">
        <f t="shared" si="67"/>
        <v/>
      </c>
      <c r="BJ41" s="38" t="str">
        <f t="shared" si="68"/>
        <v/>
      </c>
      <c r="BK41" s="38" t="str">
        <f t="shared" si="69"/>
        <v/>
      </c>
      <c r="BL41" s="38" t="str">
        <f t="shared" si="70"/>
        <v/>
      </c>
      <c r="BM41" s="34" t="str">
        <f t="shared" si="71"/>
        <v/>
      </c>
      <c r="BN41" s="38" t="str">
        <f t="shared" si="72"/>
        <v/>
      </c>
      <c r="BO41" s="314" t="str">
        <f t="shared" si="73"/>
        <v/>
      </c>
      <c r="BP41" s="84" t="str">
        <f t="shared" si="74"/>
        <v/>
      </c>
      <c r="BQ41" s="313" t="str">
        <f>IF(AND($A41&lt;&gt;"",$L41=INDEX(Cat_SiNo,2)),COUNTIFS($L$4:$L41,INDEX(Cat_SiNo,2)),"")</f>
        <v/>
      </c>
    </row>
    <row r="42" spans="1:69" ht="31.95" customHeight="1" x14ac:dyDescent="0.3">
      <c r="A42" s="39"/>
      <c r="B42" s="32"/>
      <c r="C42" s="32"/>
      <c r="D42" s="32"/>
      <c r="E42" s="32"/>
      <c r="F42" s="32"/>
      <c r="G42" s="32"/>
      <c r="H42" s="32"/>
      <c r="I42" s="32"/>
      <c r="J42" s="82"/>
      <c r="K42" s="32"/>
      <c r="L42" s="32"/>
      <c r="M42" s="32"/>
      <c r="N42" s="32"/>
      <c r="O42" s="32"/>
      <c r="P42" s="32"/>
      <c r="Q42" s="32"/>
      <c r="R42" s="32"/>
      <c r="S42" s="34" t="str">
        <f t="shared" si="38"/>
        <v/>
      </c>
      <c r="T42" s="32"/>
      <c r="U42" s="32"/>
      <c r="V42" s="32"/>
      <c r="W42" s="32"/>
      <c r="X42" s="32"/>
      <c r="Y42" s="32"/>
      <c r="Z42" s="32"/>
      <c r="AA42" s="32"/>
      <c r="AB42" s="32"/>
      <c r="AC42" s="32"/>
      <c r="AD42" s="38" t="str">
        <f t="shared" si="39"/>
        <v/>
      </c>
      <c r="AE42" s="38" t="str">
        <f t="shared" si="40"/>
        <v/>
      </c>
      <c r="AF42" s="40" t="str">
        <f t="shared" si="41"/>
        <v/>
      </c>
      <c r="AG42" s="38" t="str">
        <f t="shared" si="42"/>
        <v/>
      </c>
      <c r="AH42" s="38" t="str">
        <f t="shared" si="43"/>
        <v/>
      </c>
      <c r="AI42" s="40" t="str">
        <f t="shared" si="44"/>
        <v/>
      </c>
      <c r="AJ42" s="38" t="str">
        <f t="shared" si="45"/>
        <v/>
      </c>
      <c r="AK42" s="38" t="str">
        <f t="shared" si="46"/>
        <v/>
      </c>
      <c r="AL42" s="40" t="str">
        <f t="shared" si="47"/>
        <v/>
      </c>
      <c r="AM42" s="34" t="str">
        <f t="shared" si="48"/>
        <v/>
      </c>
      <c r="AN42" s="35" t="str">
        <f t="shared" si="49"/>
        <v/>
      </c>
      <c r="AO42" s="35" t="str">
        <f t="shared" si="50"/>
        <v/>
      </c>
      <c r="AP42" s="36" t="str">
        <f t="shared" si="51"/>
        <v/>
      </c>
      <c r="AQ42" s="37" t="str">
        <f t="shared" si="52"/>
        <v/>
      </c>
      <c r="AR42" s="37" t="str">
        <f t="shared" si="53"/>
        <v/>
      </c>
      <c r="AS42" s="34" t="str">
        <f t="shared" si="54"/>
        <v/>
      </c>
      <c r="AT42" s="34" t="str">
        <f t="shared" si="55"/>
        <v/>
      </c>
      <c r="AU42" s="37" t="str">
        <f t="shared" si="56"/>
        <v/>
      </c>
      <c r="AV42" s="50" t="str">
        <f t="shared" si="57"/>
        <v/>
      </c>
      <c r="AW42" s="50" t="str">
        <f t="shared" si="58"/>
        <v/>
      </c>
      <c r="AX42" s="50" t="str">
        <f t="shared" si="59"/>
        <v/>
      </c>
      <c r="AY42" s="50" t="str">
        <f t="shared" si="60"/>
        <v/>
      </c>
      <c r="AZ42" s="34" t="str">
        <f t="shared" si="61"/>
        <v/>
      </c>
      <c r="BA42" s="63" t="str">
        <f t="shared" si="62"/>
        <v/>
      </c>
      <c r="BB42" s="64" t="str">
        <f t="shared" si="63"/>
        <v/>
      </c>
      <c r="BC42" s="26" t="str">
        <f t="shared" si="36"/>
        <v/>
      </c>
      <c r="BD42" s="34" t="str">
        <f>IF($BB42="","",_xlfn.RANK.EQ($BB42,$BB$4:$BB$103,0)+COUNTIF($BB$4:$BB42,$BB42)-1)</f>
        <v/>
      </c>
      <c r="BE42" s="32"/>
      <c r="BF42" s="38" t="str">
        <f t="shared" si="64"/>
        <v/>
      </c>
      <c r="BG42" s="38" t="str">
        <f t="shared" si="65"/>
        <v/>
      </c>
      <c r="BH42" s="38" t="str">
        <f t="shared" si="66"/>
        <v/>
      </c>
      <c r="BI42" s="38" t="str">
        <f t="shared" si="67"/>
        <v/>
      </c>
      <c r="BJ42" s="38" t="str">
        <f t="shared" si="68"/>
        <v/>
      </c>
      <c r="BK42" s="38" t="str">
        <f t="shared" si="69"/>
        <v/>
      </c>
      <c r="BL42" s="38" t="str">
        <f t="shared" si="70"/>
        <v/>
      </c>
      <c r="BM42" s="34" t="str">
        <f t="shared" si="71"/>
        <v/>
      </c>
      <c r="BN42" s="38" t="str">
        <f t="shared" si="72"/>
        <v/>
      </c>
      <c r="BO42" s="314" t="str">
        <f t="shared" si="73"/>
        <v/>
      </c>
      <c r="BP42" s="84" t="str">
        <f t="shared" si="74"/>
        <v/>
      </c>
      <c r="BQ42" s="313" t="str">
        <f>IF(AND($A42&lt;&gt;"",$L42=INDEX(Cat_SiNo,2)),COUNTIFS($L$4:$L42,INDEX(Cat_SiNo,2)),"")</f>
        <v/>
      </c>
    </row>
    <row r="43" spans="1:69" ht="31.95" customHeight="1" x14ac:dyDescent="0.3">
      <c r="A43" s="39"/>
      <c r="B43" s="32"/>
      <c r="C43" s="32"/>
      <c r="D43" s="32"/>
      <c r="E43" s="32"/>
      <c r="F43" s="32"/>
      <c r="G43" s="32"/>
      <c r="H43" s="32"/>
      <c r="I43" s="32"/>
      <c r="J43" s="82"/>
      <c r="K43" s="32"/>
      <c r="L43" s="32"/>
      <c r="M43" s="32"/>
      <c r="N43" s="32"/>
      <c r="O43" s="32"/>
      <c r="P43" s="32"/>
      <c r="Q43" s="32"/>
      <c r="R43" s="32"/>
      <c r="S43" s="34" t="str">
        <f t="shared" si="38"/>
        <v/>
      </c>
      <c r="T43" s="32"/>
      <c r="U43" s="32"/>
      <c r="V43" s="32"/>
      <c r="W43" s="32"/>
      <c r="X43" s="32"/>
      <c r="Y43" s="32"/>
      <c r="Z43" s="32"/>
      <c r="AA43" s="32"/>
      <c r="AB43" s="32"/>
      <c r="AC43" s="32"/>
      <c r="AD43" s="38" t="str">
        <f t="shared" si="39"/>
        <v/>
      </c>
      <c r="AE43" s="38" t="str">
        <f t="shared" si="40"/>
        <v/>
      </c>
      <c r="AF43" s="40" t="str">
        <f t="shared" si="41"/>
        <v/>
      </c>
      <c r="AG43" s="38" t="str">
        <f t="shared" si="42"/>
        <v/>
      </c>
      <c r="AH43" s="38" t="str">
        <f t="shared" si="43"/>
        <v/>
      </c>
      <c r="AI43" s="40" t="str">
        <f t="shared" si="44"/>
        <v/>
      </c>
      <c r="AJ43" s="38" t="str">
        <f t="shared" si="45"/>
        <v/>
      </c>
      <c r="AK43" s="38" t="str">
        <f t="shared" si="46"/>
        <v/>
      </c>
      <c r="AL43" s="40" t="str">
        <f t="shared" si="47"/>
        <v/>
      </c>
      <c r="AM43" s="34" t="str">
        <f t="shared" si="48"/>
        <v/>
      </c>
      <c r="AN43" s="35" t="str">
        <f t="shared" si="49"/>
        <v/>
      </c>
      <c r="AO43" s="35" t="str">
        <f t="shared" si="50"/>
        <v/>
      </c>
      <c r="AP43" s="36" t="str">
        <f t="shared" si="51"/>
        <v/>
      </c>
      <c r="AQ43" s="37" t="str">
        <f t="shared" si="52"/>
        <v/>
      </c>
      <c r="AR43" s="37" t="str">
        <f t="shared" si="53"/>
        <v/>
      </c>
      <c r="AS43" s="34" t="str">
        <f t="shared" si="54"/>
        <v/>
      </c>
      <c r="AT43" s="34" t="str">
        <f t="shared" si="55"/>
        <v/>
      </c>
      <c r="AU43" s="37" t="str">
        <f t="shared" si="56"/>
        <v/>
      </c>
      <c r="AV43" s="50" t="str">
        <f t="shared" si="57"/>
        <v/>
      </c>
      <c r="AW43" s="50" t="str">
        <f t="shared" si="58"/>
        <v/>
      </c>
      <c r="AX43" s="50" t="str">
        <f t="shared" si="59"/>
        <v/>
      </c>
      <c r="AY43" s="50" t="str">
        <f t="shared" si="60"/>
        <v/>
      </c>
      <c r="AZ43" s="34" t="str">
        <f t="shared" si="61"/>
        <v/>
      </c>
      <c r="BA43" s="63" t="str">
        <f t="shared" si="62"/>
        <v/>
      </c>
      <c r="BB43" s="64" t="str">
        <f t="shared" si="63"/>
        <v/>
      </c>
      <c r="BC43" s="26" t="str">
        <f t="shared" si="36"/>
        <v/>
      </c>
      <c r="BD43" s="34" t="str">
        <f>IF($BB43="","",_xlfn.RANK.EQ($BB43,$BB$4:$BB$103,0)+COUNTIF($BB$4:$BB43,$BB43)-1)</f>
        <v/>
      </c>
      <c r="BE43" s="32"/>
      <c r="BF43" s="38" t="str">
        <f t="shared" si="64"/>
        <v/>
      </c>
      <c r="BG43" s="38" t="str">
        <f t="shared" si="65"/>
        <v/>
      </c>
      <c r="BH43" s="38" t="str">
        <f t="shared" si="66"/>
        <v/>
      </c>
      <c r="BI43" s="38" t="str">
        <f t="shared" si="67"/>
        <v/>
      </c>
      <c r="BJ43" s="38" t="str">
        <f t="shared" si="68"/>
        <v/>
      </c>
      <c r="BK43" s="38" t="str">
        <f t="shared" si="69"/>
        <v/>
      </c>
      <c r="BL43" s="38" t="str">
        <f t="shared" si="70"/>
        <v/>
      </c>
      <c r="BM43" s="34" t="str">
        <f t="shared" si="71"/>
        <v/>
      </c>
      <c r="BN43" s="38" t="str">
        <f t="shared" si="72"/>
        <v/>
      </c>
      <c r="BO43" s="314" t="str">
        <f t="shared" si="73"/>
        <v/>
      </c>
      <c r="BP43" s="84" t="str">
        <f t="shared" si="74"/>
        <v/>
      </c>
      <c r="BQ43" s="313" t="str">
        <f>IF(AND($A43&lt;&gt;"",$L43=INDEX(Cat_SiNo,2)),COUNTIFS($L$4:$L43,INDEX(Cat_SiNo,2)),"")</f>
        <v/>
      </c>
    </row>
    <row r="44" spans="1:69" ht="31.95" customHeight="1" x14ac:dyDescent="0.3">
      <c r="A44" s="39"/>
      <c r="B44" s="32"/>
      <c r="C44" s="32"/>
      <c r="D44" s="32"/>
      <c r="E44" s="32"/>
      <c r="F44" s="32"/>
      <c r="G44" s="32"/>
      <c r="H44" s="32"/>
      <c r="I44" s="32"/>
      <c r="J44" s="82"/>
      <c r="K44" s="32"/>
      <c r="L44" s="32"/>
      <c r="M44" s="32"/>
      <c r="N44" s="32"/>
      <c r="O44" s="32"/>
      <c r="P44" s="32"/>
      <c r="Q44" s="32"/>
      <c r="R44" s="32"/>
      <c r="S44" s="34" t="str">
        <f t="shared" si="38"/>
        <v/>
      </c>
      <c r="T44" s="32"/>
      <c r="U44" s="32"/>
      <c r="V44" s="32"/>
      <c r="W44" s="32"/>
      <c r="X44" s="32"/>
      <c r="Y44" s="32"/>
      <c r="Z44" s="32"/>
      <c r="AA44" s="32"/>
      <c r="AB44" s="32"/>
      <c r="AC44" s="32"/>
      <c r="AD44" s="38" t="str">
        <f t="shared" si="39"/>
        <v/>
      </c>
      <c r="AE44" s="38" t="str">
        <f t="shared" si="40"/>
        <v/>
      </c>
      <c r="AF44" s="40" t="str">
        <f t="shared" si="41"/>
        <v/>
      </c>
      <c r="AG44" s="38" t="str">
        <f t="shared" si="42"/>
        <v/>
      </c>
      <c r="AH44" s="38" t="str">
        <f t="shared" si="43"/>
        <v/>
      </c>
      <c r="AI44" s="40" t="str">
        <f t="shared" si="44"/>
        <v/>
      </c>
      <c r="AJ44" s="38" t="str">
        <f t="shared" si="45"/>
        <v/>
      </c>
      <c r="AK44" s="38" t="str">
        <f t="shared" si="46"/>
        <v/>
      </c>
      <c r="AL44" s="40" t="str">
        <f t="shared" si="47"/>
        <v/>
      </c>
      <c r="AM44" s="34" t="str">
        <f t="shared" si="48"/>
        <v/>
      </c>
      <c r="AN44" s="35" t="str">
        <f t="shared" si="49"/>
        <v/>
      </c>
      <c r="AO44" s="35" t="str">
        <f t="shared" si="50"/>
        <v/>
      </c>
      <c r="AP44" s="36" t="str">
        <f t="shared" si="51"/>
        <v/>
      </c>
      <c r="AQ44" s="37" t="str">
        <f t="shared" si="52"/>
        <v/>
      </c>
      <c r="AR44" s="37" t="str">
        <f t="shared" si="53"/>
        <v/>
      </c>
      <c r="AS44" s="34" t="str">
        <f t="shared" si="54"/>
        <v/>
      </c>
      <c r="AT44" s="34" t="str">
        <f t="shared" si="55"/>
        <v/>
      </c>
      <c r="AU44" s="37" t="str">
        <f t="shared" si="56"/>
        <v/>
      </c>
      <c r="AV44" s="50" t="str">
        <f t="shared" si="57"/>
        <v/>
      </c>
      <c r="AW44" s="50" t="str">
        <f t="shared" si="58"/>
        <v/>
      </c>
      <c r="AX44" s="50" t="str">
        <f t="shared" si="59"/>
        <v/>
      </c>
      <c r="AY44" s="50" t="str">
        <f t="shared" si="60"/>
        <v/>
      </c>
      <c r="AZ44" s="34" t="str">
        <f t="shared" si="61"/>
        <v/>
      </c>
      <c r="BA44" s="63" t="str">
        <f t="shared" si="62"/>
        <v/>
      </c>
      <c r="BB44" s="64" t="str">
        <f t="shared" si="63"/>
        <v/>
      </c>
      <c r="BC44" s="26" t="str">
        <f t="shared" si="36"/>
        <v/>
      </c>
      <c r="BD44" s="34" t="str">
        <f>IF($BB44="","",_xlfn.RANK.EQ($BB44,$BB$4:$BB$103,0)+COUNTIF($BB$4:$BB44,$BB44)-1)</f>
        <v/>
      </c>
      <c r="BE44" s="32"/>
      <c r="BF44" s="38" t="str">
        <f t="shared" si="64"/>
        <v/>
      </c>
      <c r="BG44" s="38" t="str">
        <f t="shared" si="65"/>
        <v/>
      </c>
      <c r="BH44" s="38" t="str">
        <f t="shared" si="66"/>
        <v/>
      </c>
      <c r="BI44" s="38" t="str">
        <f t="shared" si="67"/>
        <v/>
      </c>
      <c r="BJ44" s="38" t="str">
        <f t="shared" si="68"/>
        <v/>
      </c>
      <c r="BK44" s="38" t="str">
        <f t="shared" si="69"/>
        <v/>
      </c>
      <c r="BL44" s="38" t="str">
        <f t="shared" si="70"/>
        <v/>
      </c>
      <c r="BM44" s="34" t="str">
        <f t="shared" si="71"/>
        <v/>
      </c>
      <c r="BN44" s="38" t="str">
        <f t="shared" si="72"/>
        <v/>
      </c>
      <c r="BO44" s="314" t="str">
        <f t="shared" si="73"/>
        <v/>
      </c>
      <c r="BP44" s="84" t="str">
        <f t="shared" si="74"/>
        <v/>
      </c>
      <c r="BQ44" s="313" t="str">
        <f>IF(AND($A44&lt;&gt;"",$L44=INDEX(Cat_SiNo,2)),COUNTIFS($L$4:$L44,INDEX(Cat_SiNo,2)),"")</f>
        <v/>
      </c>
    </row>
    <row r="45" spans="1:69" ht="31.95" customHeight="1" x14ac:dyDescent="0.3">
      <c r="A45" s="39"/>
      <c r="B45" s="32"/>
      <c r="C45" s="32"/>
      <c r="D45" s="32"/>
      <c r="E45" s="32"/>
      <c r="F45" s="32"/>
      <c r="G45" s="32"/>
      <c r="H45" s="32"/>
      <c r="I45" s="32"/>
      <c r="J45" s="82"/>
      <c r="K45" s="32"/>
      <c r="L45" s="32"/>
      <c r="M45" s="32"/>
      <c r="N45" s="32"/>
      <c r="O45" s="32"/>
      <c r="P45" s="32"/>
      <c r="Q45" s="32"/>
      <c r="R45" s="32"/>
      <c r="S45" s="34" t="str">
        <f t="shared" si="38"/>
        <v/>
      </c>
      <c r="T45" s="32"/>
      <c r="U45" s="32"/>
      <c r="V45" s="32"/>
      <c r="W45" s="32"/>
      <c r="X45" s="32"/>
      <c r="Y45" s="32"/>
      <c r="Z45" s="32"/>
      <c r="AA45" s="32"/>
      <c r="AB45" s="32"/>
      <c r="AC45" s="32"/>
      <c r="AD45" s="38" t="str">
        <f t="shared" si="39"/>
        <v/>
      </c>
      <c r="AE45" s="38" t="str">
        <f t="shared" si="40"/>
        <v/>
      </c>
      <c r="AF45" s="40" t="str">
        <f t="shared" si="41"/>
        <v/>
      </c>
      <c r="AG45" s="38" t="str">
        <f t="shared" si="42"/>
        <v/>
      </c>
      <c r="AH45" s="38" t="str">
        <f t="shared" si="43"/>
        <v/>
      </c>
      <c r="AI45" s="40" t="str">
        <f t="shared" si="44"/>
        <v/>
      </c>
      <c r="AJ45" s="38" t="str">
        <f t="shared" si="45"/>
        <v/>
      </c>
      <c r="AK45" s="38" t="str">
        <f t="shared" si="46"/>
        <v/>
      </c>
      <c r="AL45" s="40" t="str">
        <f t="shared" si="47"/>
        <v/>
      </c>
      <c r="AM45" s="34" t="str">
        <f t="shared" si="48"/>
        <v/>
      </c>
      <c r="AN45" s="35" t="str">
        <f t="shared" si="49"/>
        <v/>
      </c>
      <c r="AO45" s="35" t="str">
        <f t="shared" si="50"/>
        <v/>
      </c>
      <c r="AP45" s="36" t="str">
        <f t="shared" si="51"/>
        <v/>
      </c>
      <c r="AQ45" s="37" t="str">
        <f t="shared" si="52"/>
        <v/>
      </c>
      <c r="AR45" s="37" t="str">
        <f t="shared" si="53"/>
        <v/>
      </c>
      <c r="AS45" s="34" t="str">
        <f t="shared" si="54"/>
        <v/>
      </c>
      <c r="AT45" s="34" t="str">
        <f t="shared" si="55"/>
        <v/>
      </c>
      <c r="AU45" s="37" t="str">
        <f t="shared" si="56"/>
        <v/>
      </c>
      <c r="AV45" s="50" t="str">
        <f t="shared" si="57"/>
        <v/>
      </c>
      <c r="AW45" s="50" t="str">
        <f t="shared" si="58"/>
        <v/>
      </c>
      <c r="AX45" s="50" t="str">
        <f t="shared" si="59"/>
        <v/>
      </c>
      <c r="AY45" s="50" t="str">
        <f t="shared" si="60"/>
        <v/>
      </c>
      <c r="AZ45" s="34" t="str">
        <f t="shared" si="61"/>
        <v/>
      </c>
      <c r="BA45" s="63" t="str">
        <f t="shared" si="62"/>
        <v/>
      </c>
      <c r="BB45" s="64" t="str">
        <f t="shared" si="63"/>
        <v/>
      </c>
      <c r="BC45" s="26" t="str">
        <f t="shared" si="36"/>
        <v/>
      </c>
      <c r="BD45" s="34" t="str">
        <f>IF($BB45="","",_xlfn.RANK.EQ($BB45,$BB$4:$BB$103,0)+COUNTIF($BB$4:$BB45,$BB45)-1)</f>
        <v/>
      </c>
      <c r="BE45" s="32"/>
      <c r="BF45" s="38" t="str">
        <f t="shared" si="64"/>
        <v/>
      </c>
      <c r="BG45" s="38" t="str">
        <f t="shared" si="65"/>
        <v/>
      </c>
      <c r="BH45" s="38" t="str">
        <f t="shared" si="66"/>
        <v/>
      </c>
      <c r="BI45" s="38" t="str">
        <f t="shared" si="67"/>
        <v/>
      </c>
      <c r="BJ45" s="38" t="str">
        <f t="shared" si="68"/>
        <v/>
      </c>
      <c r="BK45" s="38" t="str">
        <f t="shared" si="69"/>
        <v/>
      </c>
      <c r="BL45" s="38" t="str">
        <f t="shared" si="70"/>
        <v/>
      </c>
      <c r="BM45" s="34" t="str">
        <f t="shared" si="71"/>
        <v/>
      </c>
      <c r="BN45" s="38" t="str">
        <f t="shared" si="72"/>
        <v/>
      </c>
      <c r="BO45" s="314" t="str">
        <f t="shared" si="73"/>
        <v/>
      </c>
      <c r="BP45" s="84" t="str">
        <f t="shared" si="74"/>
        <v/>
      </c>
      <c r="BQ45" s="313" t="str">
        <f>IF(AND($A45&lt;&gt;"",$L45=INDEX(Cat_SiNo,2)),COUNTIFS($L$4:$L45,INDEX(Cat_SiNo,2)),"")</f>
        <v/>
      </c>
    </row>
    <row r="46" spans="1:69" ht="31.95" customHeight="1" x14ac:dyDescent="0.3">
      <c r="A46" s="39"/>
      <c r="B46" s="32"/>
      <c r="C46" s="32"/>
      <c r="D46" s="32"/>
      <c r="E46" s="32"/>
      <c r="F46" s="32"/>
      <c r="G46" s="32"/>
      <c r="H46" s="32"/>
      <c r="I46" s="32"/>
      <c r="J46" s="82"/>
      <c r="K46" s="32"/>
      <c r="L46" s="32"/>
      <c r="M46" s="32"/>
      <c r="N46" s="32"/>
      <c r="O46" s="32"/>
      <c r="P46" s="32"/>
      <c r="Q46" s="32"/>
      <c r="R46" s="32"/>
      <c r="S46" s="34" t="str">
        <f t="shared" si="38"/>
        <v/>
      </c>
      <c r="T46" s="32"/>
      <c r="U46" s="32"/>
      <c r="V46" s="32"/>
      <c r="W46" s="32"/>
      <c r="X46" s="32"/>
      <c r="Y46" s="32"/>
      <c r="Z46" s="32"/>
      <c r="AA46" s="32"/>
      <c r="AB46" s="32"/>
      <c r="AC46" s="32"/>
      <c r="AD46" s="38" t="str">
        <f t="shared" si="39"/>
        <v/>
      </c>
      <c r="AE46" s="38" t="str">
        <f t="shared" si="40"/>
        <v/>
      </c>
      <c r="AF46" s="40" t="str">
        <f t="shared" si="41"/>
        <v/>
      </c>
      <c r="AG46" s="38" t="str">
        <f t="shared" si="42"/>
        <v/>
      </c>
      <c r="AH46" s="38" t="str">
        <f t="shared" si="43"/>
        <v/>
      </c>
      <c r="AI46" s="40" t="str">
        <f t="shared" si="44"/>
        <v/>
      </c>
      <c r="AJ46" s="38" t="str">
        <f t="shared" si="45"/>
        <v/>
      </c>
      <c r="AK46" s="38" t="str">
        <f t="shared" si="46"/>
        <v/>
      </c>
      <c r="AL46" s="40" t="str">
        <f t="shared" si="47"/>
        <v/>
      </c>
      <c r="AM46" s="34" t="str">
        <f t="shared" si="48"/>
        <v/>
      </c>
      <c r="AN46" s="35" t="str">
        <f t="shared" si="49"/>
        <v/>
      </c>
      <c r="AO46" s="35" t="str">
        <f t="shared" si="50"/>
        <v/>
      </c>
      <c r="AP46" s="36" t="str">
        <f t="shared" si="51"/>
        <v/>
      </c>
      <c r="AQ46" s="37" t="str">
        <f t="shared" si="52"/>
        <v/>
      </c>
      <c r="AR46" s="37" t="str">
        <f t="shared" si="53"/>
        <v/>
      </c>
      <c r="AS46" s="34" t="str">
        <f t="shared" si="54"/>
        <v/>
      </c>
      <c r="AT46" s="34" t="str">
        <f t="shared" si="55"/>
        <v/>
      </c>
      <c r="AU46" s="37" t="str">
        <f t="shared" si="56"/>
        <v/>
      </c>
      <c r="AV46" s="50" t="str">
        <f t="shared" si="57"/>
        <v/>
      </c>
      <c r="AW46" s="50" t="str">
        <f t="shared" si="58"/>
        <v/>
      </c>
      <c r="AX46" s="50" t="str">
        <f t="shared" si="59"/>
        <v/>
      </c>
      <c r="AY46" s="50" t="str">
        <f t="shared" si="60"/>
        <v/>
      </c>
      <c r="AZ46" s="34" t="str">
        <f t="shared" si="61"/>
        <v/>
      </c>
      <c r="BA46" s="63" t="str">
        <f t="shared" si="62"/>
        <v/>
      </c>
      <c r="BB46" s="64" t="str">
        <f t="shared" si="63"/>
        <v/>
      </c>
      <c r="BC46" s="26" t="str">
        <f t="shared" si="36"/>
        <v/>
      </c>
      <c r="BD46" s="34" t="str">
        <f>IF($BB46="","",_xlfn.RANK.EQ($BB46,$BB$4:$BB$103,0)+COUNTIF($BB$4:$BB46,$BB46)-1)</f>
        <v/>
      </c>
      <c r="BE46" s="32"/>
      <c r="BF46" s="38" t="str">
        <f t="shared" si="64"/>
        <v/>
      </c>
      <c r="BG46" s="38" t="str">
        <f t="shared" si="65"/>
        <v/>
      </c>
      <c r="BH46" s="38" t="str">
        <f t="shared" si="66"/>
        <v/>
      </c>
      <c r="BI46" s="38" t="str">
        <f t="shared" si="67"/>
        <v/>
      </c>
      <c r="BJ46" s="38" t="str">
        <f t="shared" si="68"/>
        <v/>
      </c>
      <c r="BK46" s="38" t="str">
        <f t="shared" si="69"/>
        <v/>
      </c>
      <c r="BL46" s="38" t="str">
        <f t="shared" si="70"/>
        <v/>
      </c>
      <c r="BM46" s="34" t="str">
        <f t="shared" si="71"/>
        <v/>
      </c>
      <c r="BN46" s="38" t="str">
        <f t="shared" si="72"/>
        <v/>
      </c>
      <c r="BO46" s="314" t="str">
        <f t="shared" si="73"/>
        <v/>
      </c>
      <c r="BP46" s="84" t="str">
        <f t="shared" si="74"/>
        <v/>
      </c>
      <c r="BQ46" s="313" t="str">
        <f>IF(AND($A46&lt;&gt;"",$L46=INDEX(Cat_SiNo,2)),COUNTIFS($L$4:$L46,INDEX(Cat_SiNo,2)),"")</f>
        <v/>
      </c>
    </row>
    <row r="47" spans="1:69" ht="31.95" customHeight="1" x14ac:dyDescent="0.3">
      <c r="A47" s="39"/>
      <c r="B47" s="32"/>
      <c r="C47" s="32"/>
      <c r="D47" s="32"/>
      <c r="E47" s="32"/>
      <c r="F47" s="32"/>
      <c r="G47" s="32"/>
      <c r="H47" s="32"/>
      <c r="I47" s="32"/>
      <c r="J47" s="82"/>
      <c r="K47" s="32"/>
      <c r="L47" s="32"/>
      <c r="M47" s="32"/>
      <c r="N47" s="32"/>
      <c r="O47" s="32"/>
      <c r="P47" s="32"/>
      <c r="Q47" s="32"/>
      <c r="R47" s="32"/>
      <c r="S47" s="34" t="str">
        <f t="shared" si="38"/>
        <v/>
      </c>
      <c r="T47" s="32"/>
      <c r="U47" s="32"/>
      <c r="V47" s="32"/>
      <c r="W47" s="32"/>
      <c r="X47" s="32"/>
      <c r="Y47" s="32"/>
      <c r="Z47" s="32"/>
      <c r="AA47" s="32"/>
      <c r="AB47" s="32"/>
      <c r="AC47" s="32"/>
      <c r="AD47" s="38" t="str">
        <f t="shared" si="39"/>
        <v/>
      </c>
      <c r="AE47" s="38" t="str">
        <f t="shared" si="40"/>
        <v/>
      </c>
      <c r="AF47" s="40" t="str">
        <f t="shared" si="41"/>
        <v/>
      </c>
      <c r="AG47" s="38" t="str">
        <f t="shared" si="42"/>
        <v/>
      </c>
      <c r="AH47" s="38" t="str">
        <f t="shared" si="43"/>
        <v/>
      </c>
      <c r="AI47" s="40" t="str">
        <f t="shared" si="44"/>
        <v/>
      </c>
      <c r="AJ47" s="38" t="str">
        <f t="shared" si="45"/>
        <v/>
      </c>
      <c r="AK47" s="38" t="str">
        <f t="shared" si="46"/>
        <v/>
      </c>
      <c r="AL47" s="40" t="str">
        <f t="shared" si="47"/>
        <v/>
      </c>
      <c r="AM47" s="34" t="str">
        <f t="shared" si="48"/>
        <v/>
      </c>
      <c r="AN47" s="35" t="str">
        <f t="shared" si="49"/>
        <v/>
      </c>
      <c r="AO47" s="35" t="str">
        <f t="shared" si="50"/>
        <v/>
      </c>
      <c r="AP47" s="36" t="str">
        <f t="shared" si="51"/>
        <v/>
      </c>
      <c r="AQ47" s="37" t="str">
        <f t="shared" si="52"/>
        <v/>
      </c>
      <c r="AR47" s="37" t="str">
        <f t="shared" si="53"/>
        <v/>
      </c>
      <c r="AS47" s="34" t="str">
        <f t="shared" si="54"/>
        <v/>
      </c>
      <c r="AT47" s="34" t="str">
        <f t="shared" si="55"/>
        <v/>
      </c>
      <c r="AU47" s="37" t="str">
        <f t="shared" si="56"/>
        <v/>
      </c>
      <c r="AV47" s="50" t="str">
        <f t="shared" si="57"/>
        <v/>
      </c>
      <c r="AW47" s="50" t="str">
        <f t="shared" si="58"/>
        <v/>
      </c>
      <c r="AX47" s="50" t="str">
        <f t="shared" si="59"/>
        <v/>
      </c>
      <c r="AY47" s="50" t="str">
        <f t="shared" si="60"/>
        <v/>
      </c>
      <c r="AZ47" s="34" t="str">
        <f t="shared" si="61"/>
        <v/>
      </c>
      <c r="BA47" s="63" t="str">
        <f t="shared" si="62"/>
        <v/>
      </c>
      <c r="BB47" s="64" t="str">
        <f t="shared" si="63"/>
        <v/>
      </c>
      <c r="BC47" s="26" t="str">
        <f t="shared" si="36"/>
        <v/>
      </c>
      <c r="BD47" s="34" t="str">
        <f>IF($BB47="","",_xlfn.RANK.EQ($BB47,$BB$4:$BB$103,0)+COUNTIF($BB$4:$BB47,$BB47)-1)</f>
        <v/>
      </c>
      <c r="BE47" s="32"/>
      <c r="BF47" s="38" t="str">
        <f t="shared" si="64"/>
        <v/>
      </c>
      <c r="BG47" s="38" t="str">
        <f t="shared" si="65"/>
        <v/>
      </c>
      <c r="BH47" s="38" t="str">
        <f t="shared" si="66"/>
        <v/>
      </c>
      <c r="BI47" s="38" t="str">
        <f t="shared" si="67"/>
        <v/>
      </c>
      <c r="BJ47" s="38" t="str">
        <f t="shared" si="68"/>
        <v/>
      </c>
      <c r="BK47" s="38" t="str">
        <f t="shared" si="69"/>
        <v/>
      </c>
      <c r="BL47" s="38" t="str">
        <f t="shared" si="70"/>
        <v/>
      </c>
      <c r="BM47" s="34" t="str">
        <f t="shared" si="71"/>
        <v/>
      </c>
      <c r="BN47" s="38" t="str">
        <f t="shared" si="72"/>
        <v/>
      </c>
      <c r="BO47" s="314" t="str">
        <f t="shared" si="73"/>
        <v/>
      </c>
      <c r="BP47" s="84" t="str">
        <f t="shared" si="74"/>
        <v/>
      </c>
      <c r="BQ47" s="313" t="str">
        <f>IF(AND($A47&lt;&gt;"",$L47=INDEX(Cat_SiNo,2)),COUNTIFS($L$4:$L47,INDEX(Cat_SiNo,2)),"")</f>
        <v/>
      </c>
    </row>
    <row r="48" spans="1:69" ht="31.95" customHeight="1" x14ac:dyDescent="0.3">
      <c r="A48" s="39"/>
      <c r="B48" s="32"/>
      <c r="C48" s="32"/>
      <c r="D48" s="32"/>
      <c r="E48" s="32"/>
      <c r="F48" s="32"/>
      <c r="G48" s="32"/>
      <c r="H48" s="32"/>
      <c r="I48" s="32"/>
      <c r="J48" s="82"/>
      <c r="K48" s="32"/>
      <c r="L48" s="32"/>
      <c r="M48" s="32"/>
      <c r="N48" s="32"/>
      <c r="O48" s="32"/>
      <c r="P48" s="32"/>
      <c r="Q48" s="32"/>
      <c r="R48" s="32"/>
      <c r="S48" s="34" t="str">
        <f t="shared" si="38"/>
        <v/>
      </c>
      <c r="T48" s="32"/>
      <c r="U48" s="32"/>
      <c r="V48" s="32"/>
      <c r="W48" s="32"/>
      <c r="X48" s="32"/>
      <c r="Y48" s="32"/>
      <c r="Z48" s="32"/>
      <c r="AA48" s="32"/>
      <c r="AB48" s="32"/>
      <c r="AC48" s="32"/>
      <c r="AD48" s="38" t="str">
        <f t="shared" si="39"/>
        <v/>
      </c>
      <c r="AE48" s="38" t="str">
        <f t="shared" si="40"/>
        <v/>
      </c>
      <c r="AF48" s="40" t="str">
        <f t="shared" si="41"/>
        <v/>
      </c>
      <c r="AG48" s="38" t="str">
        <f t="shared" si="42"/>
        <v/>
      </c>
      <c r="AH48" s="38" t="str">
        <f t="shared" si="43"/>
        <v/>
      </c>
      <c r="AI48" s="40" t="str">
        <f t="shared" si="44"/>
        <v/>
      </c>
      <c r="AJ48" s="38" t="str">
        <f t="shared" si="45"/>
        <v/>
      </c>
      <c r="AK48" s="38" t="str">
        <f t="shared" si="46"/>
        <v/>
      </c>
      <c r="AL48" s="40" t="str">
        <f t="shared" si="47"/>
        <v/>
      </c>
      <c r="AM48" s="34" t="str">
        <f t="shared" si="48"/>
        <v/>
      </c>
      <c r="AN48" s="35" t="str">
        <f t="shared" si="49"/>
        <v/>
      </c>
      <c r="AO48" s="35" t="str">
        <f t="shared" si="50"/>
        <v/>
      </c>
      <c r="AP48" s="36" t="str">
        <f t="shared" si="51"/>
        <v/>
      </c>
      <c r="AQ48" s="37" t="str">
        <f t="shared" si="52"/>
        <v/>
      </c>
      <c r="AR48" s="37" t="str">
        <f t="shared" si="53"/>
        <v/>
      </c>
      <c r="AS48" s="34" t="str">
        <f t="shared" si="54"/>
        <v/>
      </c>
      <c r="AT48" s="34" t="str">
        <f t="shared" si="55"/>
        <v/>
      </c>
      <c r="AU48" s="37" t="str">
        <f t="shared" si="56"/>
        <v/>
      </c>
      <c r="AV48" s="50" t="str">
        <f t="shared" si="57"/>
        <v/>
      </c>
      <c r="AW48" s="50" t="str">
        <f t="shared" si="58"/>
        <v/>
      </c>
      <c r="AX48" s="50" t="str">
        <f t="shared" si="59"/>
        <v/>
      </c>
      <c r="AY48" s="50" t="str">
        <f t="shared" si="60"/>
        <v/>
      </c>
      <c r="AZ48" s="34" t="str">
        <f t="shared" si="61"/>
        <v/>
      </c>
      <c r="BA48" s="63" t="str">
        <f t="shared" si="62"/>
        <v/>
      </c>
      <c r="BB48" s="64" t="str">
        <f t="shared" si="63"/>
        <v/>
      </c>
      <c r="BC48" s="26" t="str">
        <f t="shared" si="36"/>
        <v/>
      </c>
      <c r="BD48" s="34" t="str">
        <f>IF($BB48="","",_xlfn.RANK.EQ($BB48,$BB$4:$BB$103,0)+COUNTIF($BB$4:$BB48,$BB48)-1)</f>
        <v/>
      </c>
      <c r="BE48" s="32"/>
      <c r="BF48" s="38" t="str">
        <f t="shared" si="64"/>
        <v/>
      </c>
      <c r="BG48" s="38" t="str">
        <f t="shared" si="65"/>
        <v/>
      </c>
      <c r="BH48" s="38" t="str">
        <f t="shared" si="66"/>
        <v/>
      </c>
      <c r="BI48" s="38" t="str">
        <f t="shared" si="67"/>
        <v/>
      </c>
      <c r="BJ48" s="38" t="str">
        <f t="shared" si="68"/>
        <v/>
      </c>
      <c r="BK48" s="38" t="str">
        <f t="shared" si="69"/>
        <v/>
      </c>
      <c r="BL48" s="38" t="str">
        <f t="shared" si="70"/>
        <v/>
      </c>
      <c r="BM48" s="34" t="str">
        <f t="shared" si="71"/>
        <v/>
      </c>
      <c r="BN48" s="38" t="str">
        <f t="shared" si="72"/>
        <v/>
      </c>
      <c r="BO48" s="314" t="str">
        <f t="shared" si="73"/>
        <v/>
      </c>
      <c r="BP48" s="84" t="str">
        <f t="shared" si="74"/>
        <v/>
      </c>
      <c r="BQ48" s="313" t="str">
        <f>IF(AND($A48&lt;&gt;"",$L48=INDEX(Cat_SiNo,2)),COUNTIFS($L$4:$L48,INDEX(Cat_SiNo,2)),"")</f>
        <v/>
      </c>
    </row>
    <row r="49" spans="1:69" ht="31.95" customHeight="1" x14ac:dyDescent="0.3">
      <c r="A49" s="39"/>
      <c r="B49" s="32"/>
      <c r="C49" s="32"/>
      <c r="D49" s="32"/>
      <c r="E49" s="32"/>
      <c r="F49" s="32"/>
      <c r="G49" s="32"/>
      <c r="H49" s="32"/>
      <c r="I49" s="32"/>
      <c r="J49" s="82"/>
      <c r="K49" s="32"/>
      <c r="L49" s="32"/>
      <c r="M49" s="32"/>
      <c r="N49" s="32"/>
      <c r="O49" s="32"/>
      <c r="P49" s="32"/>
      <c r="Q49" s="32"/>
      <c r="R49" s="32"/>
      <c r="S49" s="34" t="str">
        <f t="shared" si="38"/>
        <v/>
      </c>
      <c r="T49" s="32"/>
      <c r="U49" s="32"/>
      <c r="V49" s="32"/>
      <c r="W49" s="32"/>
      <c r="X49" s="32"/>
      <c r="Y49" s="32"/>
      <c r="Z49" s="32"/>
      <c r="AA49" s="32"/>
      <c r="AB49" s="32"/>
      <c r="AC49" s="32"/>
      <c r="AD49" s="38" t="str">
        <f t="shared" si="39"/>
        <v/>
      </c>
      <c r="AE49" s="38" t="str">
        <f t="shared" si="40"/>
        <v/>
      </c>
      <c r="AF49" s="40" t="str">
        <f t="shared" si="41"/>
        <v/>
      </c>
      <c r="AG49" s="38" t="str">
        <f t="shared" si="42"/>
        <v/>
      </c>
      <c r="AH49" s="38" t="str">
        <f t="shared" si="43"/>
        <v/>
      </c>
      <c r="AI49" s="40" t="str">
        <f t="shared" si="44"/>
        <v/>
      </c>
      <c r="AJ49" s="38" t="str">
        <f t="shared" si="45"/>
        <v/>
      </c>
      <c r="AK49" s="38" t="str">
        <f t="shared" si="46"/>
        <v/>
      </c>
      <c r="AL49" s="40" t="str">
        <f t="shared" si="47"/>
        <v/>
      </c>
      <c r="AM49" s="34" t="str">
        <f t="shared" si="48"/>
        <v/>
      </c>
      <c r="AN49" s="35" t="str">
        <f t="shared" si="49"/>
        <v/>
      </c>
      <c r="AO49" s="35" t="str">
        <f t="shared" si="50"/>
        <v/>
      </c>
      <c r="AP49" s="36" t="str">
        <f t="shared" si="51"/>
        <v/>
      </c>
      <c r="AQ49" s="37" t="str">
        <f t="shared" si="52"/>
        <v/>
      </c>
      <c r="AR49" s="37" t="str">
        <f t="shared" si="53"/>
        <v/>
      </c>
      <c r="AS49" s="34" t="str">
        <f t="shared" si="54"/>
        <v/>
      </c>
      <c r="AT49" s="34" t="str">
        <f t="shared" si="55"/>
        <v/>
      </c>
      <c r="AU49" s="37" t="str">
        <f t="shared" si="56"/>
        <v/>
      </c>
      <c r="AV49" s="50" t="str">
        <f t="shared" si="57"/>
        <v/>
      </c>
      <c r="AW49" s="50" t="str">
        <f t="shared" si="58"/>
        <v/>
      </c>
      <c r="AX49" s="50" t="str">
        <f t="shared" si="59"/>
        <v/>
      </c>
      <c r="AY49" s="50" t="str">
        <f t="shared" si="60"/>
        <v/>
      </c>
      <c r="AZ49" s="34" t="str">
        <f t="shared" si="61"/>
        <v/>
      </c>
      <c r="BA49" s="63" t="str">
        <f t="shared" si="62"/>
        <v/>
      </c>
      <c r="BB49" s="64" t="str">
        <f t="shared" si="63"/>
        <v/>
      </c>
      <c r="BC49" s="26" t="str">
        <f t="shared" si="36"/>
        <v/>
      </c>
      <c r="BD49" s="34" t="str">
        <f>IF($BB49="","",_xlfn.RANK.EQ($BB49,$BB$4:$BB$103,0)+COUNTIF($BB$4:$BB49,$BB49)-1)</f>
        <v/>
      </c>
      <c r="BE49" s="32"/>
      <c r="BF49" s="38" t="str">
        <f t="shared" si="64"/>
        <v/>
      </c>
      <c r="BG49" s="38" t="str">
        <f t="shared" si="65"/>
        <v/>
      </c>
      <c r="BH49" s="38" t="str">
        <f t="shared" si="66"/>
        <v/>
      </c>
      <c r="BI49" s="38" t="str">
        <f t="shared" si="67"/>
        <v/>
      </c>
      <c r="BJ49" s="38" t="str">
        <f t="shared" si="68"/>
        <v/>
      </c>
      <c r="BK49" s="38" t="str">
        <f t="shared" si="69"/>
        <v/>
      </c>
      <c r="BL49" s="38" t="str">
        <f t="shared" si="70"/>
        <v/>
      </c>
      <c r="BM49" s="34" t="str">
        <f t="shared" si="71"/>
        <v/>
      </c>
      <c r="BN49" s="38" t="str">
        <f t="shared" si="72"/>
        <v/>
      </c>
      <c r="BO49" s="314" t="str">
        <f t="shared" si="73"/>
        <v/>
      </c>
      <c r="BP49" s="84" t="str">
        <f t="shared" si="74"/>
        <v/>
      </c>
      <c r="BQ49" s="313" t="str">
        <f>IF(AND($A49&lt;&gt;"",$L49=INDEX(Cat_SiNo,2)),COUNTIFS($L$4:$L49,INDEX(Cat_SiNo,2)),"")</f>
        <v/>
      </c>
    </row>
    <row r="50" spans="1:69" ht="31.95" customHeight="1" x14ac:dyDescent="0.3">
      <c r="A50" s="39"/>
      <c r="B50" s="32"/>
      <c r="C50" s="32"/>
      <c r="D50" s="32"/>
      <c r="E50" s="32"/>
      <c r="F50" s="32"/>
      <c r="G50" s="32"/>
      <c r="H50" s="32"/>
      <c r="I50" s="32"/>
      <c r="J50" s="82"/>
      <c r="K50" s="32"/>
      <c r="L50" s="32"/>
      <c r="M50" s="32"/>
      <c r="N50" s="32"/>
      <c r="O50" s="32"/>
      <c r="P50" s="32"/>
      <c r="Q50" s="32"/>
      <c r="R50" s="32"/>
      <c r="S50" s="34" t="str">
        <f t="shared" si="38"/>
        <v/>
      </c>
      <c r="T50" s="32"/>
      <c r="U50" s="32"/>
      <c r="V50" s="32"/>
      <c r="W50" s="32"/>
      <c r="X50" s="32"/>
      <c r="Y50" s="32"/>
      <c r="Z50" s="32"/>
      <c r="AA50" s="32"/>
      <c r="AB50" s="32"/>
      <c r="AC50" s="32"/>
      <c r="AD50" s="38" t="str">
        <f t="shared" si="39"/>
        <v/>
      </c>
      <c r="AE50" s="38" t="str">
        <f t="shared" si="40"/>
        <v/>
      </c>
      <c r="AF50" s="40" t="str">
        <f t="shared" si="41"/>
        <v/>
      </c>
      <c r="AG50" s="38" t="str">
        <f t="shared" si="42"/>
        <v/>
      </c>
      <c r="AH50" s="38" t="str">
        <f t="shared" si="43"/>
        <v/>
      </c>
      <c r="AI50" s="40" t="str">
        <f t="shared" si="44"/>
        <v/>
      </c>
      <c r="AJ50" s="38" t="str">
        <f t="shared" si="45"/>
        <v/>
      </c>
      <c r="AK50" s="38" t="str">
        <f t="shared" si="46"/>
        <v/>
      </c>
      <c r="AL50" s="40" t="str">
        <f t="shared" si="47"/>
        <v/>
      </c>
      <c r="AM50" s="34" t="str">
        <f t="shared" si="48"/>
        <v/>
      </c>
      <c r="AN50" s="35" t="str">
        <f t="shared" si="49"/>
        <v/>
      </c>
      <c r="AO50" s="35" t="str">
        <f t="shared" si="50"/>
        <v/>
      </c>
      <c r="AP50" s="36" t="str">
        <f t="shared" si="51"/>
        <v/>
      </c>
      <c r="AQ50" s="37" t="str">
        <f t="shared" si="52"/>
        <v/>
      </c>
      <c r="AR50" s="37" t="str">
        <f t="shared" si="53"/>
        <v/>
      </c>
      <c r="AS50" s="34" t="str">
        <f t="shared" si="54"/>
        <v/>
      </c>
      <c r="AT50" s="34" t="str">
        <f t="shared" si="55"/>
        <v/>
      </c>
      <c r="AU50" s="37" t="str">
        <f t="shared" si="56"/>
        <v/>
      </c>
      <c r="AV50" s="50" t="str">
        <f t="shared" si="57"/>
        <v/>
      </c>
      <c r="AW50" s="50" t="str">
        <f t="shared" si="58"/>
        <v/>
      </c>
      <c r="AX50" s="50" t="str">
        <f t="shared" si="59"/>
        <v/>
      </c>
      <c r="AY50" s="50" t="str">
        <f t="shared" si="60"/>
        <v/>
      </c>
      <c r="AZ50" s="34" t="str">
        <f t="shared" si="61"/>
        <v/>
      </c>
      <c r="BA50" s="63" t="str">
        <f t="shared" si="62"/>
        <v/>
      </c>
      <c r="BB50" s="64" t="str">
        <f t="shared" si="63"/>
        <v/>
      </c>
      <c r="BC50" s="26" t="str">
        <f t="shared" si="36"/>
        <v/>
      </c>
      <c r="BD50" s="34" t="str">
        <f>IF($BB50="","",_xlfn.RANK.EQ($BB50,$BB$4:$BB$103,0)+COUNTIF($BB$4:$BB50,$BB50)-1)</f>
        <v/>
      </c>
      <c r="BE50" s="32"/>
      <c r="BF50" s="38" t="str">
        <f t="shared" si="64"/>
        <v/>
      </c>
      <c r="BG50" s="38" t="str">
        <f t="shared" si="65"/>
        <v/>
      </c>
      <c r="BH50" s="38" t="str">
        <f t="shared" si="66"/>
        <v/>
      </c>
      <c r="BI50" s="38" t="str">
        <f t="shared" si="67"/>
        <v/>
      </c>
      <c r="BJ50" s="38" t="str">
        <f t="shared" si="68"/>
        <v/>
      </c>
      <c r="BK50" s="38" t="str">
        <f t="shared" si="69"/>
        <v/>
      </c>
      <c r="BL50" s="38" t="str">
        <f t="shared" si="70"/>
        <v/>
      </c>
      <c r="BM50" s="34" t="str">
        <f t="shared" si="71"/>
        <v/>
      </c>
      <c r="BN50" s="38" t="str">
        <f t="shared" si="72"/>
        <v/>
      </c>
      <c r="BO50" s="314" t="str">
        <f t="shared" si="73"/>
        <v/>
      </c>
      <c r="BP50" s="84" t="str">
        <f t="shared" si="74"/>
        <v/>
      </c>
      <c r="BQ50" s="313" t="str">
        <f>IF(AND($A50&lt;&gt;"",$L50=INDEX(Cat_SiNo,2)),COUNTIFS($L$4:$L50,INDEX(Cat_SiNo,2)),"")</f>
        <v/>
      </c>
    </row>
    <row r="51" spans="1:69" ht="31.95" customHeight="1" x14ac:dyDescent="0.3">
      <c r="A51" s="39"/>
      <c r="B51" s="32"/>
      <c r="C51" s="32"/>
      <c r="D51" s="32"/>
      <c r="E51" s="32"/>
      <c r="F51" s="32"/>
      <c r="G51" s="32"/>
      <c r="H51" s="32"/>
      <c r="I51" s="32"/>
      <c r="J51" s="82"/>
      <c r="K51" s="32"/>
      <c r="L51" s="32"/>
      <c r="M51" s="32"/>
      <c r="N51" s="32"/>
      <c r="O51" s="32"/>
      <c r="P51" s="32"/>
      <c r="Q51" s="32"/>
      <c r="R51" s="32"/>
      <c r="S51" s="34" t="str">
        <f t="shared" si="38"/>
        <v/>
      </c>
      <c r="T51" s="32"/>
      <c r="U51" s="32"/>
      <c r="V51" s="32"/>
      <c r="W51" s="32"/>
      <c r="X51" s="32"/>
      <c r="Y51" s="32"/>
      <c r="Z51" s="32"/>
      <c r="AA51" s="32"/>
      <c r="AB51" s="32"/>
      <c r="AC51" s="32"/>
      <c r="AD51" s="38" t="str">
        <f t="shared" si="39"/>
        <v/>
      </c>
      <c r="AE51" s="38" t="str">
        <f t="shared" si="40"/>
        <v/>
      </c>
      <c r="AF51" s="40" t="str">
        <f t="shared" si="41"/>
        <v/>
      </c>
      <c r="AG51" s="38" t="str">
        <f t="shared" si="42"/>
        <v/>
      </c>
      <c r="AH51" s="38" t="str">
        <f t="shared" si="43"/>
        <v/>
      </c>
      <c r="AI51" s="40" t="str">
        <f t="shared" si="44"/>
        <v/>
      </c>
      <c r="AJ51" s="38" t="str">
        <f t="shared" si="45"/>
        <v/>
      </c>
      <c r="AK51" s="38" t="str">
        <f t="shared" si="46"/>
        <v/>
      </c>
      <c r="AL51" s="40" t="str">
        <f t="shared" si="47"/>
        <v/>
      </c>
      <c r="AM51" s="34" t="str">
        <f t="shared" si="48"/>
        <v/>
      </c>
      <c r="AN51" s="35" t="str">
        <f t="shared" si="49"/>
        <v/>
      </c>
      <c r="AO51" s="35" t="str">
        <f t="shared" si="50"/>
        <v/>
      </c>
      <c r="AP51" s="36" t="str">
        <f t="shared" si="51"/>
        <v/>
      </c>
      <c r="AQ51" s="37" t="str">
        <f t="shared" si="52"/>
        <v/>
      </c>
      <c r="AR51" s="37" t="str">
        <f t="shared" si="53"/>
        <v/>
      </c>
      <c r="AS51" s="34" t="str">
        <f t="shared" si="54"/>
        <v/>
      </c>
      <c r="AT51" s="34" t="str">
        <f t="shared" si="55"/>
        <v/>
      </c>
      <c r="AU51" s="37" t="str">
        <f t="shared" si="56"/>
        <v/>
      </c>
      <c r="AV51" s="50" t="str">
        <f t="shared" si="57"/>
        <v/>
      </c>
      <c r="AW51" s="50" t="str">
        <f t="shared" si="58"/>
        <v/>
      </c>
      <c r="AX51" s="50" t="str">
        <f t="shared" si="59"/>
        <v/>
      </c>
      <c r="AY51" s="50" t="str">
        <f t="shared" si="60"/>
        <v/>
      </c>
      <c r="AZ51" s="34" t="str">
        <f t="shared" si="61"/>
        <v/>
      </c>
      <c r="BA51" s="63" t="str">
        <f t="shared" si="62"/>
        <v/>
      </c>
      <c r="BB51" s="64" t="str">
        <f t="shared" si="63"/>
        <v/>
      </c>
      <c r="BC51" s="26" t="str">
        <f t="shared" si="36"/>
        <v/>
      </c>
      <c r="BD51" s="34" t="str">
        <f>IF($BB51="","",_xlfn.RANK.EQ($BB51,$BB$4:$BB$103,0)+COUNTIF($BB$4:$BB51,$BB51)-1)</f>
        <v/>
      </c>
      <c r="BE51" s="32"/>
      <c r="BF51" s="38" t="str">
        <f t="shared" si="64"/>
        <v/>
      </c>
      <c r="BG51" s="38" t="str">
        <f t="shared" si="65"/>
        <v/>
      </c>
      <c r="BH51" s="38" t="str">
        <f t="shared" si="66"/>
        <v/>
      </c>
      <c r="BI51" s="38" t="str">
        <f t="shared" si="67"/>
        <v/>
      </c>
      <c r="BJ51" s="38" t="str">
        <f t="shared" si="68"/>
        <v/>
      </c>
      <c r="BK51" s="38" t="str">
        <f t="shared" si="69"/>
        <v/>
      </c>
      <c r="BL51" s="38" t="str">
        <f t="shared" si="70"/>
        <v/>
      </c>
      <c r="BM51" s="34" t="str">
        <f t="shared" si="71"/>
        <v/>
      </c>
      <c r="BN51" s="38" t="str">
        <f t="shared" si="72"/>
        <v/>
      </c>
      <c r="BO51" s="314" t="str">
        <f t="shared" si="73"/>
        <v/>
      </c>
      <c r="BP51" s="84" t="str">
        <f t="shared" si="74"/>
        <v/>
      </c>
      <c r="BQ51" s="313" t="str">
        <f>IF(AND($A51&lt;&gt;"",$L51=INDEX(Cat_SiNo,2)),COUNTIFS($L$4:$L51,INDEX(Cat_SiNo,2)),"")</f>
        <v/>
      </c>
    </row>
    <row r="52" spans="1:69" ht="31.95" customHeight="1" x14ac:dyDescent="0.3">
      <c r="A52" s="39"/>
      <c r="B52" s="32"/>
      <c r="C52" s="32"/>
      <c r="D52" s="32"/>
      <c r="E52" s="32"/>
      <c r="F52" s="32"/>
      <c r="G52" s="32"/>
      <c r="H52" s="32"/>
      <c r="I52" s="32"/>
      <c r="J52" s="82"/>
      <c r="K52" s="32"/>
      <c r="L52" s="32"/>
      <c r="M52" s="32"/>
      <c r="N52" s="32"/>
      <c r="O52" s="32"/>
      <c r="P52" s="32"/>
      <c r="Q52" s="32"/>
      <c r="R52" s="32"/>
      <c r="S52" s="34" t="str">
        <f t="shared" si="38"/>
        <v/>
      </c>
      <c r="T52" s="32"/>
      <c r="U52" s="32"/>
      <c r="V52" s="32"/>
      <c r="W52" s="32"/>
      <c r="X52" s="32"/>
      <c r="Y52" s="32"/>
      <c r="Z52" s="32"/>
      <c r="AA52" s="32"/>
      <c r="AB52" s="32"/>
      <c r="AC52" s="32"/>
      <c r="AD52" s="38" t="str">
        <f t="shared" si="39"/>
        <v/>
      </c>
      <c r="AE52" s="38" t="str">
        <f t="shared" si="40"/>
        <v/>
      </c>
      <c r="AF52" s="40" t="str">
        <f t="shared" si="41"/>
        <v/>
      </c>
      <c r="AG52" s="38" t="str">
        <f t="shared" si="42"/>
        <v/>
      </c>
      <c r="AH52" s="38" t="str">
        <f t="shared" si="43"/>
        <v/>
      </c>
      <c r="AI52" s="40" t="str">
        <f t="shared" si="44"/>
        <v/>
      </c>
      <c r="AJ52" s="38" t="str">
        <f t="shared" si="45"/>
        <v/>
      </c>
      <c r="AK52" s="38" t="str">
        <f t="shared" si="46"/>
        <v/>
      </c>
      <c r="AL52" s="40" t="str">
        <f t="shared" si="47"/>
        <v/>
      </c>
      <c r="AM52" s="34" t="str">
        <f t="shared" si="48"/>
        <v/>
      </c>
      <c r="AN52" s="35" t="str">
        <f t="shared" si="49"/>
        <v/>
      </c>
      <c r="AO52" s="35" t="str">
        <f t="shared" si="50"/>
        <v/>
      </c>
      <c r="AP52" s="36" t="str">
        <f t="shared" si="51"/>
        <v/>
      </c>
      <c r="AQ52" s="37" t="str">
        <f t="shared" si="52"/>
        <v/>
      </c>
      <c r="AR52" s="37" t="str">
        <f t="shared" si="53"/>
        <v/>
      </c>
      <c r="AS52" s="34" t="str">
        <f t="shared" si="54"/>
        <v/>
      </c>
      <c r="AT52" s="34" t="str">
        <f t="shared" si="55"/>
        <v/>
      </c>
      <c r="AU52" s="37" t="str">
        <f t="shared" si="56"/>
        <v/>
      </c>
      <c r="AV52" s="50" t="str">
        <f t="shared" si="57"/>
        <v/>
      </c>
      <c r="AW52" s="50" t="str">
        <f t="shared" si="58"/>
        <v/>
      </c>
      <c r="AX52" s="50" t="str">
        <f t="shared" si="59"/>
        <v/>
      </c>
      <c r="AY52" s="50" t="str">
        <f t="shared" si="60"/>
        <v/>
      </c>
      <c r="AZ52" s="34" t="str">
        <f t="shared" si="61"/>
        <v/>
      </c>
      <c r="BA52" s="63" t="str">
        <f t="shared" si="62"/>
        <v/>
      </c>
      <c r="BB52" s="64" t="str">
        <f t="shared" si="63"/>
        <v/>
      </c>
      <c r="BC52" s="26" t="str">
        <f t="shared" si="36"/>
        <v/>
      </c>
      <c r="BD52" s="34" t="str">
        <f>IF($BB52="","",_xlfn.RANK.EQ($BB52,$BB$4:$BB$103,0)+COUNTIF($BB$4:$BB52,$BB52)-1)</f>
        <v/>
      </c>
      <c r="BE52" s="32"/>
      <c r="BF52" s="38" t="str">
        <f t="shared" si="64"/>
        <v/>
      </c>
      <c r="BG52" s="38" t="str">
        <f t="shared" si="65"/>
        <v/>
      </c>
      <c r="BH52" s="38" t="str">
        <f t="shared" si="66"/>
        <v/>
      </c>
      <c r="BI52" s="38" t="str">
        <f t="shared" si="67"/>
        <v/>
      </c>
      <c r="BJ52" s="38" t="str">
        <f t="shared" si="68"/>
        <v/>
      </c>
      <c r="BK52" s="38" t="str">
        <f t="shared" si="69"/>
        <v/>
      </c>
      <c r="BL52" s="38" t="str">
        <f t="shared" si="70"/>
        <v/>
      </c>
      <c r="BM52" s="34" t="str">
        <f t="shared" si="71"/>
        <v/>
      </c>
      <c r="BN52" s="38" t="str">
        <f t="shared" si="72"/>
        <v/>
      </c>
      <c r="BO52" s="314" t="str">
        <f t="shared" si="73"/>
        <v/>
      </c>
      <c r="BP52" s="84" t="str">
        <f t="shared" si="74"/>
        <v/>
      </c>
      <c r="BQ52" s="313" t="str">
        <f>IF(AND($A52&lt;&gt;"",$L52=INDEX(Cat_SiNo,2)),COUNTIFS($L$4:$L52,INDEX(Cat_SiNo,2)),"")</f>
        <v/>
      </c>
    </row>
    <row r="53" spans="1:69" ht="31.95" customHeight="1" x14ac:dyDescent="0.3">
      <c r="A53" s="39"/>
      <c r="B53" s="32"/>
      <c r="C53" s="32"/>
      <c r="D53" s="32"/>
      <c r="E53" s="32"/>
      <c r="F53" s="32"/>
      <c r="G53" s="32"/>
      <c r="H53" s="32"/>
      <c r="I53" s="32"/>
      <c r="J53" s="82"/>
      <c r="K53" s="32"/>
      <c r="L53" s="32"/>
      <c r="M53" s="32"/>
      <c r="N53" s="32"/>
      <c r="O53" s="32"/>
      <c r="P53" s="32"/>
      <c r="Q53" s="32"/>
      <c r="R53" s="32"/>
      <c r="S53" s="34" t="str">
        <f t="shared" si="38"/>
        <v/>
      </c>
      <c r="T53" s="32"/>
      <c r="U53" s="32"/>
      <c r="V53" s="32"/>
      <c r="W53" s="32"/>
      <c r="X53" s="32"/>
      <c r="Y53" s="32"/>
      <c r="Z53" s="32"/>
      <c r="AA53" s="32"/>
      <c r="AB53" s="32"/>
      <c r="AC53" s="32"/>
      <c r="AD53" s="38" t="str">
        <f t="shared" si="39"/>
        <v/>
      </c>
      <c r="AE53" s="38" t="str">
        <f t="shared" si="40"/>
        <v/>
      </c>
      <c r="AF53" s="40" t="str">
        <f t="shared" si="41"/>
        <v/>
      </c>
      <c r="AG53" s="38" t="str">
        <f t="shared" si="42"/>
        <v/>
      </c>
      <c r="AH53" s="38" t="str">
        <f t="shared" si="43"/>
        <v/>
      </c>
      <c r="AI53" s="40" t="str">
        <f t="shared" si="44"/>
        <v/>
      </c>
      <c r="AJ53" s="38" t="str">
        <f t="shared" si="45"/>
        <v/>
      </c>
      <c r="AK53" s="38" t="str">
        <f t="shared" si="46"/>
        <v/>
      </c>
      <c r="AL53" s="40" t="str">
        <f t="shared" si="47"/>
        <v/>
      </c>
      <c r="AM53" s="34" t="str">
        <f t="shared" si="48"/>
        <v/>
      </c>
      <c r="AN53" s="35" t="str">
        <f t="shared" si="49"/>
        <v/>
      </c>
      <c r="AO53" s="35" t="str">
        <f t="shared" si="50"/>
        <v/>
      </c>
      <c r="AP53" s="36" t="str">
        <f t="shared" si="51"/>
        <v/>
      </c>
      <c r="AQ53" s="37" t="str">
        <f t="shared" si="52"/>
        <v/>
      </c>
      <c r="AR53" s="37" t="str">
        <f t="shared" si="53"/>
        <v/>
      </c>
      <c r="AS53" s="34" t="str">
        <f t="shared" si="54"/>
        <v/>
      </c>
      <c r="AT53" s="34" t="str">
        <f t="shared" si="55"/>
        <v/>
      </c>
      <c r="AU53" s="37" t="str">
        <f t="shared" si="56"/>
        <v/>
      </c>
      <c r="AV53" s="50" t="str">
        <f t="shared" si="57"/>
        <v/>
      </c>
      <c r="AW53" s="50" t="str">
        <f t="shared" si="58"/>
        <v/>
      </c>
      <c r="AX53" s="50" t="str">
        <f t="shared" si="59"/>
        <v/>
      </c>
      <c r="AY53" s="50" t="str">
        <f t="shared" si="60"/>
        <v/>
      </c>
      <c r="AZ53" s="34" t="str">
        <f t="shared" si="61"/>
        <v/>
      </c>
      <c r="BA53" s="63" t="str">
        <f t="shared" si="62"/>
        <v/>
      </c>
      <c r="BB53" s="64" t="str">
        <f t="shared" si="63"/>
        <v/>
      </c>
      <c r="BC53" s="26" t="str">
        <f t="shared" si="36"/>
        <v/>
      </c>
      <c r="BD53" s="34" t="str">
        <f>IF($BB53="","",_xlfn.RANK.EQ($BB53,$BB$4:$BB$103,0)+COUNTIF($BB$4:$BB53,$BB53)-1)</f>
        <v/>
      </c>
      <c r="BE53" s="32"/>
      <c r="BF53" s="38" t="str">
        <f t="shared" si="64"/>
        <v/>
      </c>
      <c r="BG53" s="38" t="str">
        <f t="shared" si="65"/>
        <v/>
      </c>
      <c r="BH53" s="38" t="str">
        <f t="shared" si="66"/>
        <v/>
      </c>
      <c r="BI53" s="38" t="str">
        <f t="shared" si="67"/>
        <v/>
      </c>
      <c r="BJ53" s="38" t="str">
        <f t="shared" si="68"/>
        <v/>
      </c>
      <c r="BK53" s="38" t="str">
        <f t="shared" si="69"/>
        <v/>
      </c>
      <c r="BL53" s="38" t="str">
        <f t="shared" si="70"/>
        <v/>
      </c>
      <c r="BM53" s="34" t="str">
        <f t="shared" si="71"/>
        <v/>
      </c>
      <c r="BN53" s="38" t="str">
        <f t="shared" si="72"/>
        <v/>
      </c>
      <c r="BO53" s="314" t="str">
        <f t="shared" si="73"/>
        <v/>
      </c>
      <c r="BP53" s="84" t="str">
        <f t="shared" si="74"/>
        <v/>
      </c>
      <c r="BQ53" s="313" t="str">
        <f>IF(AND($A53&lt;&gt;"",$L53=INDEX(Cat_SiNo,2)),COUNTIFS($L$4:$L53,INDEX(Cat_SiNo,2)),"")</f>
        <v/>
      </c>
    </row>
    <row r="54" spans="1:69" ht="31.95" customHeight="1" x14ac:dyDescent="0.3">
      <c r="A54" s="39"/>
      <c r="B54" s="32"/>
      <c r="C54" s="32"/>
      <c r="D54" s="32"/>
      <c r="E54" s="32"/>
      <c r="F54" s="32"/>
      <c r="G54" s="32"/>
      <c r="H54" s="32"/>
      <c r="I54" s="32"/>
      <c r="J54" s="82"/>
      <c r="K54" s="32"/>
      <c r="L54" s="32"/>
      <c r="M54" s="32"/>
      <c r="N54" s="32"/>
      <c r="O54" s="32"/>
      <c r="P54" s="32"/>
      <c r="Q54" s="32"/>
      <c r="R54" s="32"/>
      <c r="S54" s="34" t="str">
        <f t="shared" si="38"/>
        <v/>
      </c>
      <c r="T54" s="32"/>
      <c r="U54" s="32"/>
      <c r="V54" s="32"/>
      <c r="W54" s="32"/>
      <c r="X54" s="32"/>
      <c r="Y54" s="32"/>
      <c r="Z54" s="32"/>
      <c r="AA54" s="32"/>
      <c r="AB54" s="32"/>
      <c r="AC54" s="32"/>
      <c r="AD54" s="38" t="str">
        <f t="shared" si="39"/>
        <v/>
      </c>
      <c r="AE54" s="38" t="str">
        <f t="shared" si="40"/>
        <v/>
      </c>
      <c r="AF54" s="40" t="str">
        <f t="shared" si="41"/>
        <v/>
      </c>
      <c r="AG54" s="38" t="str">
        <f t="shared" si="42"/>
        <v/>
      </c>
      <c r="AH54" s="38" t="str">
        <f t="shared" si="43"/>
        <v/>
      </c>
      <c r="AI54" s="40" t="str">
        <f t="shared" si="44"/>
        <v/>
      </c>
      <c r="AJ54" s="38" t="str">
        <f t="shared" si="45"/>
        <v/>
      </c>
      <c r="AK54" s="38" t="str">
        <f t="shared" si="46"/>
        <v/>
      </c>
      <c r="AL54" s="40" t="str">
        <f t="shared" si="47"/>
        <v/>
      </c>
      <c r="AM54" s="34" t="str">
        <f t="shared" si="48"/>
        <v/>
      </c>
      <c r="AN54" s="35" t="str">
        <f t="shared" si="49"/>
        <v/>
      </c>
      <c r="AO54" s="35" t="str">
        <f t="shared" si="50"/>
        <v/>
      </c>
      <c r="AP54" s="36" t="str">
        <f t="shared" si="51"/>
        <v/>
      </c>
      <c r="AQ54" s="37" t="str">
        <f t="shared" si="52"/>
        <v/>
      </c>
      <c r="AR54" s="37" t="str">
        <f t="shared" si="53"/>
        <v/>
      </c>
      <c r="AS54" s="34" t="str">
        <f t="shared" si="54"/>
        <v/>
      </c>
      <c r="AT54" s="34" t="str">
        <f t="shared" si="55"/>
        <v/>
      </c>
      <c r="AU54" s="37" t="str">
        <f t="shared" si="56"/>
        <v/>
      </c>
      <c r="AV54" s="50" t="str">
        <f t="shared" si="57"/>
        <v/>
      </c>
      <c r="AW54" s="50" t="str">
        <f t="shared" si="58"/>
        <v/>
      </c>
      <c r="AX54" s="50" t="str">
        <f t="shared" si="59"/>
        <v/>
      </c>
      <c r="AY54" s="50" t="str">
        <f t="shared" si="60"/>
        <v/>
      </c>
      <c r="AZ54" s="34" t="str">
        <f t="shared" si="61"/>
        <v/>
      </c>
      <c r="BA54" s="63" t="str">
        <f t="shared" si="62"/>
        <v/>
      </c>
      <c r="BB54" s="64" t="str">
        <f t="shared" si="63"/>
        <v/>
      </c>
      <c r="BC54" s="26" t="str">
        <f t="shared" si="36"/>
        <v/>
      </c>
      <c r="BD54" s="34" t="str">
        <f>IF($BB54="","",_xlfn.RANK.EQ($BB54,$BB$4:$BB$103,0)+COUNTIF($BB$4:$BB54,$BB54)-1)</f>
        <v/>
      </c>
      <c r="BE54" s="32"/>
      <c r="BF54" s="38" t="str">
        <f t="shared" si="64"/>
        <v/>
      </c>
      <c r="BG54" s="38" t="str">
        <f t="shared" si="65"/>
        <v/>
      </c>
      <c r="BH54" s="38" t="str">
        <f t="shared" si="66"/>
        <v/>
      </c>
      <c r="BI54" s="38" t="str">
        <f t="shared" si="67"/>
        <v/>
      </c>
      <c r="BJ54" s="38" t="str">
        <f t="shared" si="68"/>
        <v/>
      </c>
      <c r="BK54" s="38" t="str">
        <f t="shared" si="69"/>
        <v/>
      </c>
      <c r="BL54" s="38" t="str">
        <f t="shared" si="70"/>
        <v/>
      </c>
      <c r="BM54" s="34" t="str">
        <f t="shared" si="71"/>
        <v/>
      </c>
      <c r="BN54" s="38" t="str">
        <f t="shared" si="72"/>
        <v/>
      </c>
      <c r="BO54" s="314" t="str">
        <f t="shared" si="73"/>
        <v/>
      </c>
      <c r="BP54" s="84" t="str">
        <f t="shared" si="74"/>
        <v/>
      </c>
      <c r="BQ54" s="313" t="str">
        <f>IF(AND($A54&lt;&gt;"",$L54=INDEX(Cat_SiNo,2)),COUNTIFS($L$4:$L54,INDEX(Cat_SiNo,2)),"")</f>
        <v/>
      </c>
    </row>
    <row r="55" spans="1:69" ht="31.95" customHeight="1" x14ac:dyDescent="0.3">
      <c r="A55" s="39"/>
      <c r="B55" s="32"/>
      <c r="C55" s="32"/>
      <c r="D55" s="32"/>
      <c r="E55" s="32"/>
      <c r="F55" s="32"/>
      <c r="G55" s="32"/>
      <c r="H55" s="32"/>
      <c r="I55" s="32"/>
      <c r="J55" s="82"/>
      <c r="K55" s="32"/>
      <c r="L55" s="32"/>
      <c r="M55" s="32"/>
      <c r="N55" s="32"/>
      <c r="O55" s="32"/>
      <c r="P55" s="32"/>
      <c r="Q55" s="32"/>
      <c r="R55" s="32"/>
      <c r="S55" s="34" t="str">
        <f t="shared" si="38"/>
        <v/>
      </c>
      <c r="T55" s="32"/>
      <c r="U55" s="32"/>
      <c r="V55" s="32"/>
      <c r="W55" s="32"/>
      <c r="X55" s="32"/>
      <c r="Y55" s="32"/>
      <c r="Z55" s="32"/>
      <c r="AA55" s="32"/>
      <c r="AB55" s="32"/>
      <c r="AC55" s="32"/>
      <c r="AD55" s="38" t="str">
        <f t="shared" si="39"/>
        <v/>
      </c>
      <c r="AE55" s="38" t="str">
        <f t="shared" si="40"/>
        <v/>
      </c>
      <c r="AF55" s="40" t="str">
        <f t="shared" si="41"/>
        <v/>
      </c>
      <c r="AG55" s="38" t="str">
        <f t="shared" si="42"/>
        <v/>
      </c>
      <c r="AH55" s="38" t="str">
        <f t="shared" si="43"/>
        <v/>
      </c>
      <c r="AI55" s="40" t="str">
        <f t="shared" si="44"/>
        <v/>
      </c>
      <c r="AJ55" s="38" t="str">
        <f t="shared" si="45"/>
        <v/>
      </c>
      <c r="AK55" s="38" t="str">
        <f t="shared" si="46"/>
        <v/>
      </c>
      <c r="AL55" s="40" t="str">
        <f t="shared" si="47"/>
        <v/>
      </c>
      <c r="AM55" s="34" t="str">
        <f t="shared" si="48"/>
        <v/>
      </c>
      <c r="AN55" s="35" t="str">
        <f t="shared" si="49"/>
        <v/>
      </c>
      <c r="AO55" s="35" t="str">
        <f t="shared" si="50"/>
        <v/>
      </c>
      <c r="AP55" s="36" t="str">
        <f t="shared" si="51"/>
        <v/>
      </c>
      <c r="AQ55" s="37" t="str">
        <f t="shared" si="52"/>
        <v/>
      </c>
      <c r="AR55" s="37" t="str">
        <f t="shared" si="53"/>
        <v/>
      </c>
      <c r="AS55" s="34" t="str">
        <f t="shared" si="54"/>
        <v/>
      </c>
      <c r="AT55" s="34" t="str">
        <f t="shared" si="55"/>
        <v/>
      </c>
      <c r="AU55" s="37" t="str">
        <f t="shared" si="56"/>
        <v/>
      </c>
      <c r="AV55" s="50" t="str">
        <f t="shared" si="57"/>
        <v/>
      </c>
      <c r="AW55" s="50" t="str">
        <f t="shared" si="58"/>
        <v/>
      </c>
      <c r="AX55" s="50" t="str">
        <f t="shared" si="59"/>
        <v/>
      </c>
      <c r="AY55" s="50" t="str">
        <f t="shared" si="60"/>
        <v/>
      </c>
      <c r="AZ55" s="34" t="str">
        <f t="shared" si="61"/>
        <v/>
      </c>
      <c r="BA55" s="63" t="str">
        <f t="shared" si="62"/>
        <v/>
      </c>
      <c r="BB55" s="64" t="str">
        <f t="shared" si="63"/>
        <v/>
      </c>
      <c r="BC55" s="26" t="str">
        <f t="shared" si="36"/>
        <v/>
      </c>
      <c r="BD55" s="34" t="str">
        <f>IF($BB55="","",_xlfn.RANK.EQ($BB55,$BB$4:$BB$103,0)+COUNTIF($BB$4:$BB55,$BB55)-1)</f>
        <v/>
      </c>
      <c r="BE55" s="32"/>
      <c r="BF55" s="38" t="str">
        <f t="shared" si="64"/>
        <v/>
      </c>
      <c r="BG55" s="38" t="str">
        <f t="shared" si="65"/>
        <v/>
      </c>
      <c r="BH55" s="38" t="str">
        <f t="shared" si="66"/>
        <v/>
      </c>
      <c r="BI55" s="38" t="str">
        <f t="shared" si="67"/>
        <v/>
      </c>
      <c r="BJ55" s="38" t="str">
        <f t="shared" si="68"/>
        <v/>
      </c>
      <c r="BK55" s="38" t="str">
        <f t="shared" si="69"/>
        <v/>
      </c>
      <c r="BL55" s="38" t="str">
        <f t="shared" si="70"/>
        <v/>
      </c>
      <c r="BM55" s="34" t="str">
        <f t="shared" si="71"/>
        <v/>
      </c>
      <c r="BN55" s="38" t="str">
        <f t="shared" si="72"/>
        <v/>
      </c>
      <c r="BO55" s="314" t="str">
        <f t="shared" si="73"/>
        <v/>
      </c>
      <c r="BP55" s="84" t="str">
        <f t="shared" si="74"/>
        <v/>
      </c>
      <c r="BQ55" s="313" t="str">
        <f>IF(AND($A55&lt;&gt;"",$L55=INDEX(Cat_SiNo,2)),COUNTIFS($L$4:$L55,INDEX(Cat_SiNo,2)),"")</f>
        <v/>
      </c>
    </row>
    <row r="56" spans="1:69" ht="31.95" customHeight="1" x14ac:dyDescent="0.3">
      <c r="A56" s="39"/>
      <c r="B56" s="32"/>
      <c r="C56" s="32"/>
      <c r="D56" s="32"/>
      <c r="E56" s="32"/>
      <c r="F56" s="32"/>
      <c r="G56" s="32"/>
      <c r="H56" s="32"/>
      <c r="I56" s="32"/>
      <c r="J56" s="82"/>
      <c r="K56" s="32"/>
      <c r="L56" s="32"/>
      <c r="M56" s="32"/>
      <c r="N56" s="32"/>
      <c r="O56" s="32"/>
      <c r="P56" s="32"/>
      <c r="Q56" s="32"/>
      <c r="R56" s="32"/>
      <c r="S56" s="34" t="str">
        <f t="shared" si="38"/>
        <v/>
      </c>
      <c r="T56" s="32"/>
      <c r="U56" s="32"/>
      <c r="V56" s="32"/>
      <c r="W56" s="32"/>
      <c r="X56" s="32"/>
      <c r="Y56" s="32"/>
      <c r="Z56" s="32"/>
      <c r="AA56" s="32"/>
      <c r="AB56" s="32"/>
      <c r="AC56" s="32"/>
      <c r="AD56" s="38" t="str">
        <f t="shared" si="39"/>
        <v/>
      </c>
      <c r="AE56" s="38" t="str">
        <f t="shared" si="40"/>
        <v/>
      </c>
      <c r="AF56" s="40" t="str">
        <f t="shared" si="41"/>
        <v/>
      </c>
      <c r="AG56" s="38" t="str">
        <f t="shared" si="42"/>
        <v/>
      </c>
      <c r="AH56" s="38" t="str">
        <f t="shared" si="43"/>
        <v/>
      </c>
      <c r="AI56" s="40" t="str">
        <f t="shared" si="44"/>
        <v/>
      </c>
      <c r="AJ56" s="38" t="str">
        <f t="shared" si="45"/>
        <v/>
      </c>
      <c r="AK56" s="38" t="str">
        <f t="shared" si="46"/>
        <v/>
      </c>
      <c r="AL56" s="40" t="str">
        <f t="shared" si="47"/>
        <v/>
      </c>
      <c r="AM56" s="34" t="str">
        <f t="shared" si="48"/>
        <v/>
      </c>
      <c r="AN56" s="35" t="str">
        <f t="shared" si="49"/>
        <v/>
      </c>
      <c r="AO56" s="35" t="str">
        <f t="shared" si="50"/>
        <v/>
      </c>
      <c r="AP56" s="36" t="str">
        <f t="shared" si="51"/>
        <v/>
      </c>
      <c r="AQ56" s="37" t="str">
        <f t="shared" si="52"/>
        <v/>
      </c>
      <c r="AR56" s="37" t="str">
        <f t="shared" si="53"/>
        <v/>
      </c>
      <c r="AS56" s="34" t="str">
        <f t="shared" si="54"/>
        <v/>
      </c>
      <c r="AT56" s="34" t="str">
        <f t="shared" si="55"/>
        <v/>
      </c>
      <c r="AU56" s="37" t="str">
        <f t="shared" si="56"/>
        <v/>
      </c>
      <c r="AV56" s="50" t="str">
        <f t="shared" si="57"/>
        <v/>
      </c>
      <c r="AW56" s="50" t="str">
        <f t="shared" si="58"/>
        <v/>
      </c>
      <c r="AX56" s="50" t="str">
        <f t="shared" si="59"/>
        <v/>
      </c>
      <c r="AY56" s="50" t="str">
        <f t="shared" si="60"/>
        <v/>
      </c>
      <c r="AZ56" s="34" t="str">
        <f t="shared" si="61"/>
        <v/>
      </c>
      <c r="BA56" s="63" t="str">
        <f t="shared" si="62"/>
        <v/>
      </c>
      <c r="BB56" s="64" t="str">
        <f t="shared" si="63"/>
        <v/>
      </c>
      <c r="BC56" s="26" t="str">
        <f t="shared" si="36"/>
        <v/>
      </c>
      <c r="BD56" s="34" t="str">
        <f>IF($BB56="","",_xlfn.RANK.EQ($BB56,$BB$4:$BB$103,0)+COUNTIF($BB$4:$BB56,$BB56)-1)</f>
        <v/>
      </c>
      <c r="BE56" s="32"/>
      <c r="BF56" s="38" t="str">
        <f t="shared" si="64"/>
        <v/>
      </c>
      <c r="BG56" s="38" t="str">
        <f t="shared" si="65"/>
        <v/>
      </c>
      <c r="BH56" s="38" t="str">
        <f t="shared" si="66"/>
        <v/>
      </c>
      <c r="BI56" s="38" t="str">
        <f t="shared" si="67"/>
        <v/>
      </c>
      <c r="BJ56" s="38" t="str">
        <f t="shared" si="68"/>
        <v/>
      </c>
      <c r="BK56" s="38" t="str">
        <f t="shared" si="69"/>
        <v/>
      </c>
      <c r="BL56" s="38" t="str">
        <f t="shared" si="70"/>
        <v/>
      </c>
      <c r="BM56" s="34" t="str">
        <f t="shared" si="71"/>
        <v/>
      </c>
      <c r="BN56" s="38" t="str">
        <f t="shared" si="72"/>
        <v/>
      </c>
      <c r="BO56" s="314" t="str">
        <f t="shared" si="73"/>
        <v/>
      </c>
      <c r="BP56" s="84" t="str">
        <f t="shared" si="74"/>
        <v/>
      </c>
      <c r="BQ56" s="313" t="str">
        <f>IF(AND($A56&lt;&gt;"",$L56=INDEX(Cat_SiNo,2)),COUNTIFS($L$4:$L56,INDEX(Cat_SiNo,2)),"")</f>
        <v/>
      </c>
    </row>
    <row r="57" spans="1:69" ht="31.95" customHeight="1" x14ac:dyDescent="0.3">
      <c r="A57" s="39"/>
      <c r="B57" s="32"/>
      <c r="C57" s="32"/>
      <c r="D57" s="32"/>
      <c r="E57" s="32"/>
      <c r="F57" s="32"/>
      <c r="G57" s="32"/>
      <c r="H57" s="32"/>
      <c r="I57" s="32"/>
      <c r="J57" s="82"/>
      <c r="K57" s="32"/>
      <c r="L57" s="32"/>
      <c r="M57" s="32"/>
      <c r="N57" s="32"/>
      <c r="O57" s="32"/>
      <c r="P57" s="32"/>
      <c r="Q57" s="32"/>
      <c r="R57" s="32"/>
      <c r="S57" s="34" t="str">
        <f t="shared" si="38"/>
        <v/>
      </c>
      <c r="T57" s="32"/>
      <c r="U57" s="32"/>
      <c r="V57" s="32"/>
      <c r="W57" s="32"/>
      <c r="X57" s="32"/>
      <c r="Y57" s="32"/>
      <c r="Z57" s="32"/>
      <c r="AA57" s="32"/>
      <c r="AB57" s="32"/>
      <c r="AC57" s="32"/>
      <c r="AD57" s="38" t="str">
        <f t="shared" si="39"/>
        <v/>
      </c>
      <c r="AE57" s="38" t="str">
        <f t="shared" si="40"/>
        <v/>
      </c>
      <c r="AF57" s="40" t="str">
        <f t="shared" si="41"/>
        <v/>
      </c>
      <c r="AG57" s="38" t="str">
        <f t="shared" si="42"/>
        <v/>
      </c>
      <c r="AH57" s="38" t="str">
        <f t="shared" si="43"/>
        <v/>
      </c>
      <c r="AI57" s="40" t="str">
        <f t="shared" si="44"/>
        <v/>
      </c>
      <c r="AJ57" s="38" t="str">
        <f t="shared" si="45"/>
        <v/>
      </c>
      <c r="AK57" s="38" t="str">
        <f t="shared" si="46"/>
        <v/>
      </c>
      <c r="AL57" s="40" t="str">
        <f t="shared" si="47"/>
        <v/>
      </c>
      <c r="AM57" s="34" t="str">
        <f t="shared" si="48"/>
        <v/>
      </c>
      <c r="AN57" s="35" t="str">
        <f t="shared" si="49"/>
        <v/>
      </c>
      <c r="AO57" s="35" t="str">
        <f t="shared" si="50"/>
        <v/>
      </c>
      <c r="AP57" s="36" t="str">
        <f t="shared" si="51"/>
        <v/>
      </c>
      <c r="AQ57" s="37" t="str">
        <f t="shared" si="52"/>
        <v/>
      </c>
      <c r="AR57" s="37" t="str">
        <f t="shared" si="53"/>
        <v/>
      </c>
      <c r="AS57" s="34" t="str">
        <f t="shared" si="54"/>
        <v/>
      </c>
      <c r="AT57" s="34" t="str">
        <f t="shared" si="55"/>
        <v/>
      </c>
      <c r="AU57" s="37" t="str">
        <f t="shared" si="56"/>
        <v/>
      </c>
      <c r="AV57" s="50" t="str">
        <f t="shared" si="57"/>
        <v/>
      </c>
      <c r="AW57" s="50" t="str">
        <f t="shared" si="58"/>
        <v/>
      </c>
      <c r="AX57" s="50" t="str">
        <f t="shared" si="59"/>
        <v/>
      </c>
      <c r="AY57" s="50" t="str">
        <f t="shared" si="60"/>
        <v/>
      </c>
      <c r="AZ57" s="34" t="str">
        <f t="shared" si="61"/>
        <v/>
      </c>
      <c r="BA57" s="63" t="str">
        <f t="shared" si="62"/>
        <v/>
      </c>
      <c r="BB57" s="64" t="str">
        <f t="shared" si="63"/>
        <v/>
      </c>
      <c r="BC57" s="26" t="str">
        <f t="shared" si="36"/>
        <v/>
      </c>
      <c r="BD57" s="34" t="str">
        <f>IF($BB57="","",_xlfn.RANK.EQ($BB57,$BB$4:$BB$103,0)+COUNTIF($BB$4:$BB57,$BB57)-1)</f>
        <v/>
      </c>
      <c r="BE57" s="32"/>
      <c r="BF57" s="38" t="str">
        <f t="shared" si="64"/>
        <v/>
      </c>
      <c r="BG57" s="38" t="str">
        <f t="shared" si="65"/>
        <v/>
      </c>
      <c r="BH57" s="38" t="str">
        <f t="shared" si="66"/>
        <v/>
      </c>
      <c r="BI57" s="38" t="str">
        <f t="shared" si="67"/>
        <v/>
      </c>
      <c r="BJ57" s="38" t="str">
        <f t="shared" si="68"/>
        <v/>
      </c>
      <c r="BK57" s="38" t="str">
        <f t="shared" si="69"/>
        <v/>
      </c>
      <c r="BL57" s="38" t="str">
        <f t="shared" si="70"/>
        <v/>
      </c>
      <c r="BM57" s="34" t="str">
        <f t="shared" si="71"/>
        <v/>
      </c>
      <c r="BN57" s="38" t="str">
        <f t="shared" si="72"/>
        <v/>
      </c>
      <c r="BO57" s="314" t="str">
        <f t="shared" si="73"/>
        <v/>
      </c>
      <c r="BP57" s="84" t="str">
        <f t="shared" si="74"/>
        <v/>
      </c>
      <c r="BQ57" s="313" t="str">
        <f>IF(AND($A57&lt;&gt;"",$L57=INDEX(Cat_SiNo,2)),COUNTIFS($L$4:$L57,INDEX(Cat_SiNo,2)),"")</f>
        <v/>
      </c>
    </row>
    <row r="58" spans="1:69" ht="31.95" customHeight="1" x14ac:dyDescent="0.3">
      <c r="A58" s="39"/>
      <c r="B58" s="32"/>
      <c r="C58" s="32"/>
      <c r="D58" s="32"/>
      <c r="E58" s="32"/>
      <c r="F58" s="32"/>
      <c r="G58" s="32"/>
      <c r="H58" s="32"/>
      <c r="I58" s="32"/>
      <c r="J58" s="82"/>
      <c r="K58" s="32"/>
      <c r="L58" s="32"/>
      <c r="M58" s="32"/>
      <c r="N58" s="32"/>
      <c r="O58" s="32"/>
      <c r="P58" s="32"/>
      <c r="Q58" s="32"/>
      <c r="R58" s="32"/>
      <c r="S58" s="34" t="str">
        <f t="shared" si="38"/>
        <v/>
      </c>
      <c r="T58" s="32"/>
      <c r="U58" s="32"/>
      <c r="V58" s="32"/>
      <c r="W58" s="32"/>
      <c r="X58" s="32"/>
      <c r="Y58" s="32"/>
      <c r="Z58" s="32"/>
      <c r="AA58" s="32"/>
      <c r="AB58" s="32"/>
      <c r="AC58" s="32"/>
      <c r="AD58" s="38" t="str">
        <f t="shared" si="39"/>
        <v/>
      </c>
      <c r="AE58" s="38" t="str">
        <f t="shared" si="40"/>
        <v/>
      </c>
      <c r="AF58" s="40" t="str">
        <f t="shared" si="41"/>
        <v/>
      </c>
      <c r="AG58" s="38" t="str">
        <f t="shared" si="42"/>
        <v/>
      </c>
      <c r="AH58" s="38" t="str">
        <f t="shared" si="43"/>
        <v/>
      </c>
      <c r="AI58" s="40" t="str">
        <f t="shared" si="44"/>
        <v/>
      </c>
      <c r="AJ58" s="38" t="str">
        <f t="shared" si="45"/>
        <v/>
      </c>
      <c r="AK58" s="38" t="str">
        <f t="shared" si="46"/>
        <v/>
      </c>
      <c r="AL58" s="40" t="str">
        <f t="shared" si="47"/>
        <v/>
      </c>
      <c r="AM58" s="34" t="str">
        <f t="shared" si="48"/>
        <v/>
      </c>
      <c r="AN58" s="35" t="str">
        <f t="shared" si="49"/>
        <v/>
      </c>
      <c r="AO58" s="35" t="str">
        <f t="shared" si="50"/>
        <v/>
      </c>
      <c r="AP58" s="36" t="str">
        <f t="shared" si="51"/>
        <v/>
      </c>
      <c r="AQ58" s="37" t="str">
        <f t="shared" si="52"/>
        <v/>
      </c>
      <c r="AR58" s="37" t="str">
        <f t="shared" si="53"/>
        <v/>
      </c>
      <c r="AS58" s="34" t="str">
        <f t="shared" si="54"/>
        <v/>
      </c>
      <c r="AT58" s="34" t="str">
        <f t="shared" si="55"/>
        <v/>
      </c>
      <c r="AU58" s="37" t="str">
        <f t="shared" si="56"/>
        <v/>
      </c>
      <c r="AV58" s="50" t="str">
        <f t="shared" si="57"/>
        <v/>
      </c>
      <c r="AW58" s="50" t="str">
        <f t="shared" si="58"/>
        <v/>
      </c>
      <c r="AX58" s="50" t="str">
        <f t="shared" si="59"/>
        <v/>
      </c>
      <c r="AY58" s="50" t="str">
        <f t="shared" si="60"/>
        <v/>
      </c>
      <c r="AZ58" s="34" t="str">
        <f t="shared" si="61"/>
        <v/>
      </c>
      <c r="BA58" s="63" t="str">
        <f t="shared" si="62"/>
        <v/>
      </c>
      <c r="BB58" s="64" t="str">
        <f t="shared" si="63"/>
        <v/>
      </c>
      <c r="BC58" s="26" t="str">
        <f t="shared" si="36"/>
        <v/>
      </c>
      <c r="BD58" s="34" t="str">
        <f>IF($BB58="","",_xlfn.RANK.EQ($BB58,$BB$4:$BB$103,0)+COUNTIF($BB$4:$BB58,$BB58)-1)</f>
        <v/>
      </c>
      <c r="BE58" s="32"/>
      <c r="BF58" s="38" t="str">
        <f t="shared" si="64"/>
        <v/>
      </c>
      <c r="BG58" s="38" t="str">
        <f t="shared" si="65"/>
        <v/>
      </c>
      <c r="BH58" s="38" t="str">
        <f t="shared" si="66"/>
        <v/>
      </c>
      <c r="BI58" s="38" t="str">
        <f t="shared" si="67"/>
        <v/>
      </c>
      <c r="BJ58" s="38" t="str">
        <f t="shared" si="68"/>
        <v/>
      </c>
      <c r="BK58" s="38" t="str">
        <f t="shared" si="69"/>
        <v/>
      </c>
      <c r="BL58" s="38" t="str">
        <f t="shared" si="70"/>
        <v/>
      </c>
      <c r="BM58" s="34" t="str">
        <f t="shared" si="71"/>
        <v/>
      </c>
      <c r="BN58" s="38" t="str">
        <f t="shared" si="72"/>
        <v/>
      </c>
      <c r="BO58" s="314" t="str">
        <f t="shared" si="73"/>
        <v/>
      </c>
      <c r="BP58" s="84" t="str">
        <f t="shared" si="74"/>
        <v/>
      </c>
      <c r="BQ58" s="313" t="str">
        <f>IF(AND($A58&lt;&gt;"",$L58=INDEX(Cat_SiNo,2)),COUNTIFS($L$4:$L58,INDEX(Cat_SiNo,2)),"")</f>
        <v/>
      </c>
    </row>
    <row r="59" spans="1:69" ht="31.95" customHeight="1" x14ac:dyDescent="0.3">
      <c r="A59" s="39"/>
      <c r="B59" s="32"/>
      <c r="C59" s="32"/>
      <c r="D59" s="32"/>
      <c r="E59" s="32"/>
      <c r="F59" s="32"/>
      <c r="G59" s="32"/>
      <c r="H59" s="32"/>
      <c r="I59" s="32"/>
      <c r="J59" s="82"/>
      <c r="K59" s="32"/>
      <c r="L59" s="32"/>
      <c r="M59" s="32"/>
      <c r="N59" s="32"/>
      <c r="O59" s="32"/>
      <c r="P59" s="32"/>
      <c r="Q59" s="32"/>
      <c r="R59" s="32"/>
      <c r="S59" s="34" t="str">
        <f t="shared" si="38"/>
        <v/>
      </c>
      <c r="T59" s="32"/>
      <c r="U59" s="32"/>
      <c r="V59" s="32"/>
      <c r="W59" s="32"/>
      <c r="X59" s="32"/>
      <c r="Y59" s="32"/>
      <c r="Z59" s="32"/>
      <c r="AA59" s="32"/>
      <c r="AB59" s="32"/>
      <c r="AC59" s="32"/>
      <c r="AD59" s="38" t="str">
        <f t="shared" si="39"/>
        <v/>
      </c>
      <c r="AE59" s="38" t="str">
        <f t="shared" si="40"/>
        <v/>
      </c>
      <c r="AF59" s="40" t="str">
        <f t="shared" si="41"/>
        <v/>
      </c>
      <c r="AG59" s="38" t="str">
        <f t="shared" si="42"/>
        <v/>
      </c>
      <c r="AH59" s="38" t="str">
        <f t="shared" si="43"/>
        <v/>
      </c>
      <c r="AI59" s="40" t="str">
        <f t="shared" si="44"/>
        <v/>
      </c>
      <c r="AJ59" s="38" t="str">
        <f t="shared" si="45"/>
        <v/>
      </c>
      <c r="AK59" s="38" t="str">
        <f t="shared" si="46"/>
        <v/>
      </c>
      <c r="AL59" s="40" t="str">
        <f t="shared" si="47"/>
        <v/>
      </c>
      <c r="AM59" s="34" t="str">
        <f t="shared" si="48"/>
        <v/>
      </c>
      <c r="AN59" s="35" t="str">
        <f t="shared" si="49"/>
        <v/>
      </c>
      <c r="AO59" s="35" t="str">
        <f t="shared" si="50"/>
        <v/>
      </c>
      <c r="AP59" s="36" t="str">
        <f t="shared" si="51"/>
        <v/>
      </c>
      <c r="AQ59" s="37" t="str">
        <f t="shared" si="52"/>
        <v/>
      </c>
      <c r="AR59" s="37" t="str">
        <f t="shared" si="53"/>
        <v/>
      </c>
      <c r="AS59" s="34" t="str">
        <f t="shared" si="54"/>
        <v/>
      </c>
      <c r="AT59" s="34" t="str">
        <f t="shared" si="55"/>
        <v/>
      </c>
      <c r="AU59" s="37" t="str">
        <f t="shared" si="56"/>
        <v/>
      </c>
      <c r="AV59" s="50" t="str">
        <f t="shared" si="57"/>
        <v/>
      </c>
      <c r="AW59" s="50" t="str">
        <f t="shared" si="58"/>
        <v/>
      </c>
      <c r="AX59" s="50" t="str">
        <f t="shared" si="59"/>
        <v/>
      </c>
      <c r="AY59" s="50" t="str">
        <f t="shared" si="60"/>
        <v/>
      </c>
      <c r="AZ59" s="34" t="str">
        <f t="shared" si="61"/>
        <v/>
      </c>
      <c r="BA59" s="63" t="str">
        <f t="shared" si="62"/>
        <v/>
      </c>
      <c r="BB59" s="64" t="str">
        <f t="shared" si="63"/>
        <v/>
      </c>
      <c r="BC59" s="26" t="str">
        <f t="shared" si="36"/>
        <v/>
      </c>
      <c r="BD59" s="34" t="str">
        <f>IF($BB59="","",_xlfn.RANK.EQ($BB59,$BB$4:$BB$103,0)+COUNTIF($BB$4:$BB59,$BB59)-1)</f>
        <v/>
      </c>
      <c r="BE59" s="32"/>
      <c r="BF59" s="38" t="str">
        <f t="shared" si="64"/>
        <v/>
      </c>
      <c r="BG59" s="38" t="str">
        <f t="shared" si="65"/>
        <v/>
      </c>
      <c r="BH59" s="38" t="str">
        <f t="shared" si="66"/>
        <v/>
      </c>
      <c r="BI59" s="38" t="str">
        <f t="shared" si="67"/>
        <v/>
      </c>
      <c r="BJ59" s="38" t="str">
        <f t="shared" si="68"/>
        <v/>
      </c>
      <c r="BK59" s="38" t="str">
        <f t="shared" si="69"/>
        <v/>
      </c>
      <c r="BL59" s="38" t="str">
        <f t="shared" si="70"/>
        <v/>
      </c>
      <c r="BM59" s="34" t="str">
        <f t="shared" si="71"/>
        <v/>
      </c>
      <c r="BN59" s="38" t="str">
        <f t="shared" si="72"/>
        <v/>
      </c>
      <c r="BO59" s="314" t="str">
        <f t="shared" si="73"/>
        <v/>
      </c>
      <c r="BP59" s="84" t="str">
        <f t="shared" si="74"/>
        <v/>
      </c>
      <c r="BQ59" s="313" t="str">
        <f>IF(AND($A59&lt;&gt;"",$L59=INDEX(Cat_SiNo,2)),COUNTIFS($L$4:$L59,INDEX(Cat_SiNo,2)),"")</f>
        <v/>
      </c>
    </row>
    <row r="60" spans="1:69" ht="31.95" customHeight="1" x14ac:dyDescent="0.3">
      <c r="A60" s="39"/>
      <c r="B60" s="32"/>
      <c r="C60" s="32"/>
      <c r="D60" s="32"/>
      <c r="E60" s="32"/>
      <c r="F60" s="32"/>
      <c r="G60" s="32"/>
      <c r="H60" s="32"/>
      <c r="I60" s="32"/>
      <c r="J60" s="82"/>
      <c r="K60" s="32"/>
      <c r="L60" s="32"/>
      <c r="M60" s="32"/>
      <c r="N60" s="32"/>
      <c r="O60" s="32"/>
      <c r="P60" s="32"/>
      <c r="Q60" s="32"/>
      <c r="R60" s="32"/>
      <c r="S60" s="34" t="str">
        <f t="shared" si="38"/>
        <v/>
      </c>
      <c r="T60" s="32"/>
      <c r="U60" s="32"/>
      <c r="V60" s="32"/>
      <c r="W60" s="32"/>
      <c r="X60" s="32"/>
      <c r="Y60" s="32"/>
      <c r="Z60" s="32"/>
      <c r="AA60" s="32"/>
      <c r="AB60" s="32"/>
      <c r="AC60" s="32"/>
      <c r="AD60" s="38" t="str">
        <f t="shared" si="39"/>
        <v/>
      </c>
      <c r="AE60" s="38" t="str">
        <f t="shared" si="40"/>
        <v/>
      </c>
      <c r="AF60" s="40" t="str">
        <f t="shared" si="41"/>
        <v/>
      </c>
      <c r="AG60" s="38" t="str">
        <f t="shared" si="42"/>
        <v/>
      </c>
      <c r="AH60" s="38" t="str">
        <f t="shared" si="43"/>
        <v/>
      </c>
      <c r="AI60" s="40" t="str">
        <f t="shared" si="44"/>
        <v/>
      </c>
      <c r="AJ60" s="38" t="str">
        <f t="shared" si="45"/>
        <v/>
      </c>
      <c r="AK60" s="38" t="str">
        <f t="shared" si="46"/>
        <v/>
      </c>
      <c r="AL60" s="40" t="str">
        <f t="shared" si="47"/>
        <v/>
      </c>
      <c r="AM60" s="34" t="str">
        <f t="shared" si="48"/>
        <v/>
      </c>
      <c r="AN60" s="35" t="str">
        <f t="shared" si="49"/>
        <v/>
      </c>
      <c r="AO60" s="35" t="str">
        <f t="shared" si="50"/>
        <v/>
      </c>
      <c r="AP60" s="36" t="str">
        <f t="shared" si="51"/>
        <v/>
      </c>
      <c r="AQ60" s="37" t="str">
        <f t="shared" si="52"/>
        <v/>
      </c>
      <c r="AR60" s="37" t="str">
        <f t="shared" si="53"/>
        <v/>
      </c>
      <c r="AS60" s="34" t="str">
        <f t="shared" si="54"/>
        <v/>
      </c>
      <c r="AT60" s="34" t="str">
        <f t="shared" si="55"/>
        <v/>
      </c>
      <c r="AU60" s="37" t="str">
        <f t="shared" si="56"/>
        <v/>
      </c>
      <c r="AV60" s="50" t="str">
        <f t="shared" si="57"/>
        <v/>
      </c>
      <c r="AW60" s="50" t="str">
        <f t="shared" si="58"/>
        <v/>
      </c>
      <c r="AX60" s="50" t="str">
        <f t="shared" si="59"/>
        <v/>
      </c>
      <c r="AY60" s="50" t="str">
        <f t="shared" si="60"/>
        <v/>
      </c>
      <c r="AZ60" s="34" t="str">
        <f t="shared" si="61"/>
        <v/>
      </c>
      <c r="BA60" s="63" t="str">
        <f t="shared" si="62"/>
        <v/>
      </c>
      <c r="BB60" s="64" t="str">
        <f t="shared" si="63"/>
        <v/>
      </c>
      <c r="BC60" s="26" t="str">
        <f t="shared" si="36"/>
        <v/>
      </c>
      <c r="BD60" s="34" t="str">
        <f>IF($BB60="","",_xlfn.RANK.EQ($BB60,$BB$4:$BB$103,0)+COUNTIF($BB$4:$BB60,$BB60)-1)</f>
        <v/>
      </c>
      <c r="BE60" s="32"/>
      <c r="BF60" s="38" t="str">
        <f t="shared" si="64"/>
        <v/>
      </c>
      <c r="BG60" s="38" t="str">
        <f t="shared" si="65"/>
        <v/>
      </c>
      <c r="BH60" s="38" t="str">
        <f t="shared" si="66"/>
        <v/>
      </c>
      <c r="BI60" s="38" t="str">
        <f t="shared" si="67"/>
        <v/>
      </c>
      <c r="BJ60" s="38" t="str">
        <f t="shared" si="68"/>
        <v/>
      </c>
      <c r="BK60" s="38" t="str">
        <f t="shared" si="69"/>
        <v/>
      </c>
      <c r="BL60" s="38" t="str">
        <f t="shared" si="70"/>
        <v/>
      </c>
      <c r="BM60" s="34" t="str">
        <f t="shared" si="71"/>
        <v/>
      </c>
      <c r="BN60" s="38" t="str">
        <f t="shared" si="72"/>
        <v/>
      </c>
      <c r="BO60" s="314" t="str">
        <f t="shared" si="73"/>
        <v/>
      </c>
      <c r="BP60" s="84" t="str">
        <f t="shared" si="74"/>
        <v/>
      </c>
      <c r="BQ60" s="313" t="str">
        <f>IF(AND($A60&lt;&gt;"",$L60=INDEX(Cat_SiNo,2)),COUNTIFS($L$4:$L60,INDEX(Cat_SiNo,2)),"")</f>
        <v/>
      </c>
    </row>
    <row r="61" spans="1:69" ht="31.95" customHeight="1" x14ac:dyDescent="0.3">
      <c r="A61" s="39"/>
      <c r="B61" s="32"/>
      <c r="C61" s="32"/>
      <c r="D61" s="32"/>
      <c r="E61" s="32"/>
      <c r="F61" s="32"/>
      <c r="G61" s="32"/>
      <c r="H61" s="32"/>
      <c r="I61" s="32"/>
      <c r="J61" s="82"/>
      <c r="K61" s="32"/>
      <c r="L61" s="32"/>
      <c r="M61" s="32"/>
      <c r="N61" s="32"/>
      <c r="O61" s="32"/>
      <c r="P61" s="32"/>
      <c r="Q61" s="32"/>
      <c r="R61" s="32"/>
      <c r="S61" s="34" t="str">
        <f t="shared" si="38"/>
        <v/>
      </c>
      <c r="T61" s="32"/>
      <c r="U61" s="32"/>
      <c r="V61" s="32"/>
      <c r="W61" s="32"/>
      <c r="X61" s="32"/>
      <c r="Y61" s="32"/>
      <c r="Z61" s="32"/>
      <c r="AA61" s="32"/>
      <c r="AB61" s="32"/>
      <c r="AC61" s="32"/>
      <c r="AD61" s="38" t="str">
        <f t="shared" si="39"/>
        <v/>
      </c>
      <c r="AE61" s="38" t="str">
        <f t="shared" si="40"/>
        <v/>
      </c>
      <c r="AF61" s="40" t="str">
        <f t="shared" si="41"/>
        <v/>
      </c>
      <c r="AG61" s="38" t="str">
        <f t="shared" si="42"/>
        <v/>
      </c>
      <c r="AH61" s="38" t="str">
        <f t="shared" si="43"/>
        <v/>
      </c>
      <c r="AI61" s="40" t="str">
        <f t="shared" si="44"/>
        <v/>
      </c>
      <c r="AJ61" s="38" t="str">
        <f t="shared" si="45"/>
        <v/>
      </c>
      <c r="AK61" s="38" t="str">
        <f t="shared" si="46"/>
        <v/>
      </c>
      <c r="AL61" s="40" t="str">
        <f t="shared" si="47"/>
        <v/>
      </c>
      <c r="AM61" s="34" t="str">
        <f t="shared" si="48"/>
        <v/>
      </c>
      <c r="AN61" s="35" t="str">
        <f t="shared" si="49"/>
        <v/>
      </c>
      <c r="AO61" s="35" t="str">
        <f t="shared" si="50"/>
        <v/>
      </c>
      <c r="AP61" s="36" t="str">
        <f t="shared" si="51"/>
        <v/>
      </c>
      <c r="AQ61" s="37" t="str">
        <f t="shared" si="52"/>
        <v/>
      </c>
      <c r="AR61" s="37" t="str">
        <f t="shared" si="53"/>
        <v/>
      </c>
      <c r="AS61" s="34" t="str">
        <f t="shared" si="54"/>
        <v/>
      </c>
      <c r="AT61" s="34" t="str">
        <f t="shared" si="55"/>
        <v/>
      </c>
      <c r="AU61" s="37" t="str">
        <f t="shared" si="56"/>
        <v/>
      </c>
      <c r="AV61" s="50" t="str">
        <f t="shared" si="57"/>
        <v/>
      </c>
      <c r="AW61" s="50" t="str">
        <f t="shared" si="58"/>
        <v/>
      </c>
      <c r="AX61" s="50" t="str">
        <f t="shared" si="59"/>
        <v/>
      </c>
      <c r="AY61" s="50" t="str">
        <f t="shared" si="60"/>
        <v/>
      </c>
      <c r="AZ61" s="34" t="str">
        <f t="shared" si="61"/>
        <v/>
      </c>
      <c r="BA61" s="63" t="str">
        <f t="shared" si="62"/>
        <v/>
      </c>
      <c r="BB61" s="64" t="str">
        <f t="shared" si="63"/>
        <v/>
      </c>
      <c r="BC61" s="26" t="str">
        <f t="shared" si="36"/>
        <v/>
      </c>
      <c r="BD61" s="34" t="str">
        <f>IF($BB61="","",_xlfn.RANK.EQ($BB61,$BB$4:$BB$103,0)+COUNTIF($BB$4:$BB61,$BB61)-1)</f>
        <v/>
      </c>
      <c r="BE61" s="32"/>
      <c r="BF61" s="38" t="str">
        <f t="shared" si="64"/>
        <v/>
      </c>
      <c r="BG61" s="38" t="str">
        <f t="shared" si="65"/>
        <v/>
      </c>
      <c r="BH61" s="38" t="str">
        <f t="shared" si="66"/>
        <v/>
      </c>
      <c r="BI61" s="38" t="str">
        <f t="shared" si="67"/>
        <v/>
      </c>
      <c r="BJ61" s="38" t="str">
        <f t="shared" si="68"/>
        <v/>
      </c>
      <c r="BK61" s="38" t="str">
        <f t="shared" si="69"/>
        <v/>
      </c>
      <c r="BL61" s="38" t="str">
        <f t="shared" si="70"/>
        <v/>
      </c>
      <c r="BM61" s="34" t="str">
        <f t="shared" si="71"/>
        <v/>
      </c>
      <c r="BN61" s="38" t="str">
        <f t="shared" si="72"/>
        <v/>
      </c>
      <c r="BO61" s="314" t="str">
        <f t="shared" si="73"/>
        <v/>
      </c>
      <c r="BP61" s="84" t="str">
        <f t="shared" si="74"/>
        <v/>
      </c>
      <c r="BQ61" s="313" t="str">
        <f>IF(AND($A61&lt;&gt;"",$L61=INDEX(Cat_SiNo,2)),COUNTIFS($L$4:$L61,INDEX(Cat_SiNo,2)),"")</f>
        <v/>
      </c>
    </row>
    <row r="62" spans="1:69" ht="31.95" customHeight="1" x14ac:dyDescent="0.3">
      <c r="A62" s="39"/>
      <c r="B62" s="32"/>
      <c r="C62" s="32"/>
      <c r="D62" s="32"/>
      <c r="E62" s="32"/>
      <c r="F62" s="32"/>
      <c r="G62" s="32"/>
      <c r="H62" s="32"/>
      <c r="I62" s="32"/>
      <c r="J62" s="82"/>
      <c r="K62" s="32"/>
      <c r="L62" s="32"/>
      <c r="M62" s="32"/>
      <c r="N62" s="32"/>
      <c r="O62" s="32"/>
      <c r="P62" s="32"/>
      <c r="Q62" s="32"/>
      <c r="R62" s="32"/>
      <c r="S62" s="34" t="str">
        <f t="shared" si="38"/>
        <v/>
      </c>
      <c r="T62" s="32"/>
      <c r="U62" s="32"/>
      <c r="V62" s="32"/>
      <c r="W62" s="32"/>
      <c r="X62" s="32"/>
      <c r="Y62" s="32"/>
      <c r="Z62" s="32"/>
      <c r="AA62" s="32"/>
      <c r="AB62" s="32"/>
      <c r="AC62" s="32"/>
      <c r="AD62" s="38" t="str">
        <f t="shared" si="39"/>
        <v/>
      </c>
      <c r="AE62" s="38" t="str">
        <f t="shared" si="40"/>
        <v/>
      </c>
      <c r="AF62" s="40" t="str">
        <f t="shared" si="41"/>
        <v/>
      </c>
      <c r="AG62" s="38" t="str">
        <f t="shared" si="42"/>
        <v/>
      </c>
      <c r="AH62" s="38" t="str">
        <f t="shared" si="43"/>
        <v/>
      </c>
      <c r="AI62" s="40" t="str">
        <f t="shared" si="44"/>
        <v/>
      </c>
      <c r="AJ62" s="38" t="str">
        <f t="shared" si="45"/>
        <v/>
      </c>
      <c r="AK62" s="38" t="str">
        <f t="shared" si="46"/>
        <v/>
      </c>
      <c r="AL62" s="40" t="str">
        <f t="shared" si="47"/>
        <v/>
      </c>
      <c r="AM62" s="34" t="str">
        <f t="shared" si="48"/>
        <v/>
      </c>
      <c r="AN62" s="35" t="str">
        <f t="shared" si="49"/>
        <v/>
      </c>
      <c r="AO62" s="35" t="str">
        <f t="shared" si="50"/>
        <v/>
      </c>
      <c r="AP62" s="36" t="str">
        <f t="shared" si="51"/>
        <v/>
      </c>
      <c r="AQ62" s="37" t="str">
        <f t="shared" si="52"/>
        <v/>
      </c>
      <c r="AR62" s="37" t="str">
        <f t="shared" si="53"/>
        <v/>
      </c>
      <c r="AS62" s="34" t="str">
        <f t="shared" si="54"/>
        <v/>
      </c>
      <c r="AT62" s="34" t="str">
        <f t="shared" si="55"/>
        <v/>
      </c>
      <c r="AU62" s="37" t="str">
        <f t="shared" si="56"/>
        <v/>
      </c>
      <c r="AV62" s="50" t="str">
        <f t="shared" si="57"/>
        <v/>
      </c>
      <c r="AW62" s="50" t="str">
        <f t="shared" si="58"/>
        <v/>
      </c>
      <c r="AX62" s="50" t="str">
        <f t="shared" si="59"/>
        <v/>
      </c>
      <c r="AY62" s="50" t="str">
        <f t="shared" si="60"/>
        <v/>
      </c>
      <c r="AZ62" s="34" t="str">
        <f t="shared" si="61"/>
        <v/>
      </c>
      <c r="BA62" s="63" t="str">
        <f t="shared" si="62"/>
        <v/>
      </c>
      <c r="BB62" s="64" t="str">
        <f t="shared" si="63"/>
        <v/>
      </c>
      <c r="BC62" s="26" t="str">
        <f t="shared" si="36"/>
        <v/>
      </c>
      <c r="BD62" s="34" t="str">
        <f>IF($BB62="","",_xlfn.RANK.EQ($BB62,$BB$4:$BB$103,0)+COUNTIF($BB$4:$BB62,$BB62)-1)</f>
        <v/>
      </c>
      <c r="BE62" s="32"/>
      <c r="BF62" s="38" t="str">
        <f t="shared" si="64"/>
        <v/>
      </c>
      <c r="BG62" s="38" t="str">
        <f t="shared" si="65"/>
        <v/>
      </c>
      <c r="BH62" s="38" t="str">
        <f t="shared" si="66"/>
        <v/>
      </c>
      <c r="BI62" s="38" t="str">
        <f t="shared" si="67"/>
        <v/>
      </c>
      <c r="BJ62" s="38" t="str">
        <f t="shared" si="68"/>
        <v/>
      </c>
      <c r="BK62" s="38" t="str">
        <f t="shared" si="69"/>
        <v/>
      </c>
      <c r="BL62" s="38" t="str">
        <f t="shared" si="70"/>
        <v/>
      </c>
      <c r="BM62" s="34" t="str">
        <f t="shared" si="71"/>
        <v/>
      </c>
      <c r="BN62" s="38" t="str">
        <f t="shared" si="72"/>
        <v/>
      </c>
      <c r="BO62" s="314" t="str">
        <f t="shared" si="73"/>
        <v/>
      </c>
      <c r="BP62" s="84" t="str">
        <f t="shared" si="74"/>
        <v/>
      </c>
      <c r="BQ62" s="313" t="str">
        <f>IF(AND($A62&lt;&gt;"",$L62=INDEX(Cat_SiNo,2)),COUNTIFS($L$4:$L62,INDEX(Cat_SiNo,2)),"")</f>
        <v/>
      </c>
    </row>
    <row r="63" spans="1:69" ht="31.95" customHeight="1" x14ac:dyDescent="0.3">
      <c r="A63" s="39"/>
      <c r="B63" s="32"/>
      <c r="C63" s="32"/>
      <c r="D63" s="32"/>
      <c r="E63" s="32"/>
      <c r="F63" s="32"/>
      <c r="G63" s="32"/>
      <c r="H63" s="32"/>
      <c r="I63" s="32"/>
      <c r="J63" s="82"/>
      <c r="K63" s="32"/>
      <c r="L63" s="32"/>
      <c r="M63" s="32"/>
      <c r="N63" s="32"/>
      <c r="O63" s="32"/>
      <c r="P63" s="32"/>
      <c r="Q63" s="32"/>
      <c r="R63" s="32"/>
      <c r="S63" s="34" t="str">
        <f t="shared" si="38"/>
        <v/>
      </c>
      <c r="T63" s="32"/>
      <c r="U63" s="32"/>
      <c r="V63" s="32"/>
      <c r="W63" s="32"/>
      <c r="X63" s="32"/>
      <c r="Y63" s="32"/>
      <c r="Z63" s="32"/>
      <c r="AA63" s="32"/>
      <c r="AB63" s="32"/>
      <c r="AC63" s="32"/>
      <c r="AD63" s="38" t="str">
        <f t="shared" si="39"/>
        <v/>
      </c>
      <c r="AE63" s="38" t="str">
        <f t="shared" si="40"/>
        <v/>
      </c>
      <c r="AF63" s="40" t="str">
        <f t="shared" si="41"/>
        <v/>
      </c>
      <c r="AG63" s="38" t="str">
        <f t="shared" si="42"/>
        <v/>
      </c>
      <c r="AH63" s="38" t="str">
        <f t="shared" si="43"/>
        <v/>
      </c>
      <c r="AI63" s="40" t="str">
        <f t="shared" si="44"/>
        <v/>
      </c>
      <c r="AJ63" s="38" t="str">
        <f t="shared" si="45"/>
        <v/>
      </c>
      <c r="AK63" s="38" t="str">
        <f t="shared" si="46"/>
        <v/>
      </c>
      <c r="AL63" s="40" t="str">
        <f t="shared" si="47"/>
        <v/>
      </c>
      <c r="AM63" s="34" t="str">
        <f t="shared" si="48"/>
        <v/>
      </c>
      <c r="AN63" s="35" t="str">
        <f t="shared" si="49"/>
        <v/>
      </c>
      <c r="AO63" s="35" t="str">
        <f t="shared" si="50"/>
        <v/>
      </c>
      <c r="AP63" s="36" t="str">
        <f t="shared" si="51"/>
        <v/>
      </c>
      <c r="AQ63" s="37" t="str">
        <f t="shared" si="52"/>
        <v/>
      </c>
      <c r="AR63" s="37" t="str">
        <f t="shared" si="53"/>
        <v/>
      </c>
      <c r="AS63" s="34" t="str">
        <f t="shared" si="54"/>
        <v/>
      </c>
      <c r="AT63" s="34" t="str">
        <f t="shared" si="55"/>
        <v/>
      </c>
      <c r="AU63" s="37" t="str">
        <f t="shared" si="56"/>
        <v/>
      </c>
      <c r="AV63" s="50" t="str">
        <f t="shared" si="57"/>
        <v/>
      </c>
      <c r="AW63" s="50" t="str">
        <f t="shared" si="58"/>
        <v/>
      </c>
      <c r="AX63" s="50" t="str">
        <f t="shared" si="59"/>
        <v/>
      </c>
      <c r="AY63" s="50" t="str">
        <f t="shared" si="60"/>
        <v/>
      </c>
      <c r="AZ63" s="34" t="str">
        <f t="shared" si="61"/>
        <v/>
      </c>
      <c r="BA63" s="63" t="str">
        <f t="shared" si="62"/>
        <v/>
      </c>
      <c r="BB63" s="64" t="str">
        <f t="shared" si="63"/>
        <v/>
      </c>
      <c r="BC63" s="26" t="str">
        <f t="shared" si="36"/>
        <v/>
      </c>
      <c r="BD63" s="34" t="str">
        <f>IF($BB63="","",_xlfn.RANK.EQ($BB63,$BB$4:$BB$103,0)+COUNTIF($BB$4:$BB63,$BB63)-1)</f>
        <v/>
      </c>
      <c r="BE63" s="32"/>
      <c r="BF63" s="38" t="str">
        <f t="shared" si="64"/>
        <v/>
      </c>
      <c r="BG63" s="38" t="str">
        <f t="shared" si="65"/>
        <v/>
      </c>
      <c r="BH63" s="38" t="str">
        <f t="shared" si="66"/>
        <v/>
      </c>
      <c r="BI63" s="38" t="str">
        <f t="shared" si="67"/>
        <v/>
      </c>
      <c r="BJ63" s="38" t="str">
        <f t="shared" si="68"/>
        <v/>
      </c>
      <c r="BK63" s="38" t="str">
        <f t="shared" si="69"/>
        <v/>
      </c>
      <c r="BL63" s="38" t="str">
        <f t="shared" si="70"/>
        <v/>
      </c>
      <c r="BM63" s="34" t="str">
        <f t="shared" si="71"/>
        <v/>
      </c>
      <c r="BN63" s="38" t="str">
        <f t="shared" si="72"/>
        <v/>
      </c>
      <c r="BO63" s="314" t="str">
        <f t="shared" si="73"/>
        <v/>
      </c>
      <c r="BP63" s="84" t="str">
        <f t="shared" si="74"/>
        <v/>
      </c>
      <c r="BQ63" s="313" t="str">
        <f>IF(AND($A63&lt;&gt;"",$L63=INDEX(Cat_SiNo,2)),COUNTIFS($L$4:$L63,INDEX(Cat_SiNo,2)),"")</f>
        <v/>
      </c>
    </row>
    <row r="64" spans="1:69" ht="31.95" customHeight="1" x14ac:dyDescent="0.3">
      <c r="A64" s="39"/>
      <c r="B64" s="32"/>
      <c r="C64" s="32"/>
      <c r="D64" s="32"/>
      <c r="E64" s="32"/>
      <c r="F64" s="32"/>
      <c r="G64" s="32"/>
      <c r="H64" s="32"/>
      <c r="I64" s="32"/>
      <c r="J64" s="82"/>
      <c r="K64" s="32"/>
      <c r="L64" s="32"/>
      <c r="M64" s="32"/>
      <c r="N64" s="32"/>
      <c r="O64" s="32"/>
      <c r="P64" s="32"/>
      <c r="Q64" s="32"/>
      <c r="R64" s="32"/>
      <c r="S64" s="34" t="str">
        <f t="shared" si="38"/>
        <v/>
      </c>
      <c r="T64" s="32"/>
      <c r="U64" s="32"/>
      <c r="V64" s="32"/>
      <c r="W64" s="32"/>
      <c r="X64" s="32"/>
      <c r="Y64" s="32"/>
      <c r="Z64" s="32"/>
      <c r="AA64" s="32"/>
      <c r="AB64" s="32"/>
      <c r="AC64" s="32"/>
      <c r="AD64" s="38" t="str">
        <f t="shared" si="39"/>
        <v/>
      </c>
      <c r="AE64" s="38" t="str">
        <f t="shared" si="40"/>
        <v/>
      </c>
      <c r="AF64" s="40" t="str">
        <f t="shared" si="41"/>
        <v/>
      </c>
      <c r="AG64" s="38" t="str">
        <f t="shared" si="42"/>
        <v/>
      </c>
      <c r="AH64" s="38" t="str">
        <f t="shared" si="43"/>
        <v/>
      </c>
      <c r="AI64" s="40" t="str">
        <f t="shared" si="44"/>
        <v/>
      </c>
      <c r="AJ64" s="38" t="str">
        <f t="shared" si="45"/>
        <v/>
      </c>
      <c r="AK64" s="38" t="str">
        <f t="shared" si="46"/>
        <v/>
      </c>
      <c r="AL64" s="40" t="str">
        <f t="shared" si="47"/>
        <v/>
      </c>
      <c r="AM64" s="34" t="str">
        <f t="shared" si="48"/>
        <v/>
      </c>
      <c r="AN64" s="35" t="str">
        <f t="shared" si="49"/>
        <v/>
      </c>
      <c r="AO64" s="35" t="str">
        <f t="shared" si="50"/>
        <v/>
      </c>
      <c r="AP64" s="36" t="str">
        <f t="shared" si="51"/>
        <v/>
      </c>
      <c r="AQ64" s="37" t="str">
        <f t="shared" si="52"/>
        <v/>
      </c>
      <c r="AR64" s="37" t="str">
        <f t="shared" si="53"/>
        <v/>
      </c>
      <c r="AS64" s="34" t="str">
        <f t="shared" si="54"/>
        <v/>
      </c>
      <c r="AT64" s="34" t="str">
        <f t="shared" si="55"/>
        <v/>
      </c>
      <c r="AU64" s="37" t="str">
        <f t="shared" si="56"/>
        <v/>
      </c>
      <c r="AV64" s="50" t="str">
        <f t="shared" si="57"/>
        <v/>
      </c>
      <c r="AW64" s="50" t="str">
        <f t="shared" si="58"/>
        <v/>
      </c>
      <c r="AX64" s="50" t="str">
        <f t="shared" si="59"/>
        <v/>
      </c>
      <c r="AY64" s="50" t="str">
        <f t="shared" si="60"/>
        <v/>
      </c>
      <c r="AZ64" s="34" t="str">
        <f t="shared" si="61"/>
        <v/>
      </c>
      <c r="BA64" s="63" t="str">
        <f t="shared" si="62"/>
        <v/>
      </c>
      <c r="BB64" s="64" t="str">
        <f t="shared" si="63"/>
        <v/>
      </c>
      <c r="BC64" s="26" t="str">
        <f t="shared" si="36"/>
        <v/>
      </c>
      <c r="BD64" s="34" t="str">
        <f>IF($BB64="","",_xlfn.RANK.EQ($BB64,$BB$4:$BB$103,0)+COUNTIF($BB$4:$BB64,$BB64)-1)</f>
        <v/>
      </c>
      <c r="BE64" s="32"/>
      <c r="BF64" s="38" t="str">
        <f t="shared" si="64"/>
        <v/>
      </c>
      <c r="BG64" s="38" t="str">
        <f t="shared" si="65"/>
        <v/>
      </c>
      <c r="BH64" s="38" t="str">
        <f t="shared" si="66"/>
        <v/>
      </c>
      <c r="BI64" s="38" t="str">
        <f t="shared" si="67"/>
        <v/>
      </c>
      <c r="BJ64" s="38" t="str">
        <f t="shared" si="68"/>
        <v/>
      </c>
      <c r="BK64" s="38" t="str">
        <f t="shared" si="69"/>
        <v/>
      </c>
      <c r="BL64" s="38" t="str">
        <f t="shared" si="70"/>
        <v/>
      </c>
      <c r="BM64" s="34" t="str">
        <f t="shared" si="71"/>
        <v/>
      </c>
      <c r="BN64" s="38" t="str">
        <f t="shared" si="72"/>
        <v/>
      </c>
      <c r="BO64" s="314" t="str">
        <f t="shared" si="73"/>
        <v/>
      </c>
      <c r="BP64" s="84" t="str">
        <f t="shared" si="74"/>
        <v/>
      </c>
      <c r="BQ64" s="313" t="str">
        <f>IF(AND($A64&lt;&gt;"",$L64=INDEX(Cat_SiNo,2)),COUNTIFS($L$4:$L64,INDEX(Cat_SiNo,2)),"")</f>
        <v/>
      </c>
    </row>
    <row r="65" spans="1:69" ht="31.95" customHeight="1" x14ac:dyDescent="0.3">
      <c r="A65" s="39"/>
      <c r="B65" s="32"/>
      <c r="C65" s="32"/>
      <c r="D65" s="32"/>
      <c r="E65" s="32"/>
      <c r="F65" s="32"/>
      <c r="G65" s="32"/>
      <c r="H65" s="32"/>
      <c r="I65" s="32"/>
      <c r="J65" s="82"/>
      <c r="K65" s="32"/>
      <c r="L65" s="32"/>
      <c r="M65" s="32"/>
      <c r="N65" s="32"/>
      <c r="O65" s="32"/>
      <c r="P65" s="32"/>
      <c r="Q65" s="32"/>
      <c r="R65" s="32"/>
      <c r="S65" s="34" t="str">
        <f t="shared" si="38"/>
        <v/>
      </c>
      <c r="T65" s="32"/>
      <c r="U65" s="32"/>
      <c r="V65" s="32"/>
      <c r="W65" s="32"/>
      <c r="X65" s="32"/>
      <c r="Y65" s="32"/>
      <c r="Z65" s="32"/>
      <c r="AA65" s="32"/>
      <c r="AB65" s="32"/>
      <c r="AC65" s="32"/>
      <c r="AD65" s="38" t="str">
        <f t="shared" si="39"/>
        <v/>
      </c>
      <c r="AE65" s="38" t="str">
        <f t="shared" si="40"/>
        <v/>
      </c>
      <c r="AF65" s="40" t="str">
        <f t="shared" si="41"/>
        <v/>
      </c>
      <c r="AG65" s="38" t="str">
        <f t="shared" si="42"/>
        <v/>
      </c>
      <c r="AH65" s="38" t="str">
        <f t="shared" si="43"/>
        <v/>
      </c>
      <c r="AI65" s="40" t="str">
        <f t="shared" si="44"/>
        <v/>
      </c>
      <c r="AJ65" s="38" t="str">
        <f t="shared" si="45"/>
        <v/>
      </c>
      <c r="AK65" s="38" t="str">
        <f t="shared" si="46"/>
        <v/>
      </c>
      <c r="AL65" s="40" t="str">
        <f t="shared" si="47"/>
        <v/>
      </c>
      <c r="AM65" s="34" t="str">
        <f t="shared" si="48"/>
        <v/>
      </c>
      <c r="AN65" s="35" t="str">
        <f t="shared" si="49"/>
        <v/>
      </c>
      <c r="AO65" s="35" t="str">
        <f t="shared" si="50"/>
        <v/>
      </c>
      <c r="AP65" s="36" t="str">
        <f t="shared" si="51"/>
        <v/>
      </c>
      <c r="AQ65" s="37" t="str">
        <f t="shared" si="52"/>
        <v/>
      </c>
      <c r="AR65" s="37" t="str">
        <f t="shared" si="53"/>
        <v/>
      </c>
      <c r="AS65" s="34" t="str">
        <f t="shared" si="54"/>
        <v/>
      </c>
      <c r="AT65" s="34" t="str">
        <f t="shared" si="55"/>
        <v/>
      </c>
      <c r="AU65" s="37" t="str">
        <f t="shared" si="56"/>
        <v/>
      </c>
      <c r="AV65" s="50" t="str">
        <f t="shared" si="57"/>
        <v/>
      </c>
      <c r="AW65" s="50" t="str">
        <f t="shared" si="58"/>
        <v/>
      </c>
      <c r="AX65" s="50" t="str">
        <f t="shared" si="59"/>
        <v/>
      </c>
      <c r="AY65" s="50" t="str">
        <f t="shared" si="60"/>
        <v/>
      </c>
      <c r="AZ65" s="34" t="str">
        <f t="shared" si="61"/>
        <v/>
      </c>
      <c r="BA65" s="63" t="str">
        <f t="shared" si="62"/>
        <v/>
      </c>
      <c r="BB65" s="64" t="str">
        <f t="shared" si="63"/>
        <v/>
      </c>
      <c r="BC65" s="26" t="str">
        <f t="shared" si="36"/>
        <v/>
      </c>
      <c r="BD65" s="34" t="str">
        <f>IF($BB65="","",_xlfn.RANK.EQ($BB65,$BB$4:$BB$103,0)+COUNTIF($BB$4:$BB65,$BB65)-1)</f>
        <v/>
      </c>
      <c r="BE65" s="32"/>
      <c r="BF65" s="38" t="str">
        <f t="shared" si="64"/>
        <v/>
      </c>
      <c r="BG65" s="38" t="str">
        <f t="shared" si="65"/>
        <v/>
      </c>
      <c r="BH65" s="38" t="str">
        <f t="shared" si="66"/>
        <v/>
      </c>
      <c r="BI65" s="38" t="str">
        <f t="shared" si="67"/>
        <v/>
      </c>
      <c r="BJ65" s="38" t="str">
        <f t="shared" si="68"/>
        <v/>
      </c>
      <c r="BK65" s="38" t="str">
        <f t="shared" si="69"/>
        <v/>
      </c>
      <c r="BL65" s="38" t="str">
        <f t="shared" si="70"/>
        <v/>
      </c>
      <c r="BM65" s="34" t="str">
        <f t="shared" si="71"/>
        <v/>
      </c>
      <c r="BN65" s="38" t="str">
        <f t="shared" si="72"/>
        <v/>
      </c>
      <c r="BO65" s="314" t="str">
        <f t="shared" si="73"/>
        <v/>
      </c>
      <c r="BP65" s="84" t="str">
        <f t="shared" si="74"/>
        <v/>
      </c>
      <c r="BQ65" s="313" t="str">
        <f>IF(AND($A65&lt;&gt;"",$L65=INDEX(Cat_SiNo,2)),COUNTIFS($L$4:$L65,INDEX(Cat_SiNo,2)),"")</f>
        <v/>
      </c>
    </row>
    <row r="66" spans="1:69" ht="31.95" customHeight="1" x14ac:dyDescent="0.3">
      <c r="A66" s="39"/>
      <c r="B66" s="32"/>
      <c r="C66" s="32"/>
      <c r="D66" s="32"/>
      <c r="E66" s="32"/>
      <c r="F66" s="32"/>
      <c r="G66" s="32"/>
      <c r="H66" s="32"/>
      <c r="I66" s="32"/>
      <c r="J66" s="82"/>
      <c r="K66" s="32"/>
      <c r="L66" s="32"/>
      <c r="M66" s="32"/>
      <c r="N66" s="32"/>
      <c r="O66" s="32"/>
      <c r="P66" s="32"/>
      <c r="Q66" s="32"/>
      <c r="R66" s="32"/>
      <c r="S66" s="34" t="str">
        <f t="shared" si="38"/>
        <v/>
      </c>
      <c r="T66" s="32"/>
      <c r="U66" s="32"/>
      <c r="V66" s="32"/>
      <c r="W66" s="32"/>
      <c r="X66" s="32"/>
      <c r="Y66" s="32"/>
      <c r="Z66" s="32"/>
      <c r="AA66" s="32"/>
      <c r="AB66" s="32"/>
      <c r="AC66" s="32"/>
      <c r="AD66" s="38" t="str">
        <f t="shared" si="39"/>
        <v/>
      </c>
      <c r="AE66" s="38" t="str">
        <f t="shared" si="40"/>
        <v/>
      </c>
      <c r="AF66" s="40" t="str">
        <f t="shared" si="41"/>
        <v/>
      </c>
      <c r="AG66" s="38" t="str">
        <f t="shared" si="42"/>
        <v/>
      </c>
      <c r="AH66" s="38" t="str">
        <f t="shared" si="43"/>
        <v/>
      </c>
      <c r="AI66" s="40" t="str">
        <f t="shared" si="44"/>
        <v/>
      </c>
      <c r="AJ66" s="38" t="str">
        <f t="shared" si="45"/>
        <v/>
      </c>
      <c r="AK66" s="38" t="str">
        <f t="shared" si="46"/>
        <v/>
      </c>
      <c r="AL66" s="40" t="str">
        <f t="shared" si="47"/>
        <v/>
      </c>
      <c r="AM66" s="34" t="str">
        <f t="shared" si="48"/>
        <v/>
      </c>
      <c r="AN66" s="35" t="str">
        <f t="shared" si="49"/>
        <v/>
      </c>
      <c r="AO66" s="35" t="str">
        <f t="shared" si="50"/>
        <v/>
      </c>
      <c r="AP66" s="36" t="str">
        <f t="shared" si="51"/>
        <v/>
      </c>
      <c r="AQ66" s="37" t="str">
        <f t="shared" si="52"/>
        <v/>
      </c>
      <c r="AR66" s="37" t="str">
        <f t="shared" si="53"/>
        <v/>
      </c>
      <c r="AS66" s="34" t="str">
        <f t="shared" si="54"/>
        <v/>
      </c>
      <c r="AT66" s="34" t="str">
        <f t="shared" si="55"/>
        <v/>
      </c>
      <c r="AU66" s="37" t="str">
        <f t="shared" si="56"/>
        <v/>
      </c>
      <c r="AV66" s="50" t="str">
        <f t="shared" si="57"/>
        <v/>
      </c>
      <c r="AW66" s="50" t="str">
        <f t="shared" si="58"/>
        <v/>
      </c>
      <c r="AX66" s="50" t="str">
        <f t="shared" si="59"/>
        <v/>
      </c>
      <c r="AY66" s="50" t="str">
        <f t="shared" si="60"/>
        <v/>
      </c>
      <c r="AZ66" s="34" t="str">
        <f t="shared" si="61"/>
        <v/>
      </c>
      <c r="BA66" s="63" t="str">
        <f t="shared" si="62"/>
        <v/>
      </c>
      <c r="BB66" s="64" t="str">
        <f t="shared" si="63"/>
        <v/>
      </c>
      <c r="BC66" s="26" t="str">
        <f t="shared" si="36"/>
        <v/>
      </c>
      <c r="BD66" s="34" t="str">
        <f>IF($BB66="","",_xlfn.RANK.EQ($BB66,$BB$4:$BB$103,0)+COUNTIF($BB$4:$BB66,$BB66)-1)</f>
        <v/>
      </c>
      <c r="BE66" s="32"/>
      <c r="BF66" s="38" t="str">
        <f t="shared" si="64"/>
        <v/>
      </c>
      <c r="BG66" s="38" t="str">
        <f t="shared" si="65"/>
        <v/>
      </c>
      <c r="BH66" s="38" t="str">
        <f t="shared" si="66"/>
        <v/>
      </c>
      <c r="BI66" s="38" t="str">
        <f t="shared" si="67"/>
        <v/>
      </c>
      <c r="BJ66" s="38" t="str">
        <f t="shared" si="68"/>
        <v/>
      </c>
      <c r="BK66" s="38" t="str">
        <f t="shared" si="69"/>
        <v/>
      </c>
      <c r="BL66" s="38" t="str">
        <f t="shared" si="70"/>
        <v/>
      </c>
      <c r="BM66" s="34" t="str">
        <f t="shared" si="71"/>
        <v/>
      </c>
      <c r="BN66" s="38" t="str">
        <f t="shared" si="72"/>
        <v/>
      </c>
      <c r="BO66" s="314" t="str">
        <f t="shared" si="73"/>
        <v/>
      </c>
      <c r="BP66" s="84" t="str">
        <f t="shared" si="74"/>
        <v/>
      </c>
      <c r="BQ66" s="313" t="str">
        <f>IF(AND($A66&lt;&gt;"",$L66=INDEX(Cat_SiNo,2)),COUNTIFS($L$4:$L66,INDEX(Cat_SiNo,2)),"")</f>
        <v/>
      </c>
    </row>
    <row r="67" spans="1:69" ht="31.95" customHeight="1" x14ac:dyDescent="0.3">
      <c r="A67" s="39"/>
      <c r="B67" s="32"/>
      <c r="C67" s="32"/>
      <c r="D67" s="32"/>
      <c r="E67" s="32"/>
      <c r="F67" s="32"/>
      <c r="G67" s="32"/>
      <c r="H67" s="32"/>
      <c r="I67" s="32"/>
      <c r="J67" s="82"/>
      <c r="K67" s="32"/>
      <c r="L67" s="32"/>
      <c r="M67" s="32"/>
      <c r="N67" s="32"/>
      <c r="O67" s="32"/>
      <c r="P67" s="32"/>
      <c r="Q67" s="32"/>
      <c r="R67" s="32"/>
      <c r="S67" s="34" t="str">
        <f t="shared" si="38"/>
        <v/>
      </c>
      <c r="T67" s="32"/>
      <c r="U67" s="32"/>
      <c r="V67" s="32"/>
      <c r="W67" s="32"/>
      <c r="X67" s="32"/>
      <c r="Y67" s="32"/>
      <c r="Z67" s="32"/>
      <c r="AA67" s="32"/>
      <c r="AB67" s="32"/>
      <c r="AC67" s="32"/>
      <c r="AD67" s="38" t="str">
        <f t="shared" si="39"/>
        <v/>
      </c>
      <c r="AE67" s="38" t="str">
        <f t="shared" si="40"/>
        <v/>
      </c>
      <c r="AF67" s="40" t="str">
        <f t="shared" si="41"/>
        <v/>
      </c>
      <c r="AG67" s="38" t="str">
        <f t="shared" si="42"/>
        <v/>
      </c>
      <c r="AH67" s="38" t="str">
        <f t="shared" si="43"/>
        <v/>
      </c>
      <c r="AI67" s="40" t="str">
        <f t="shared" si="44"/>
        <v/>
      </c>
      <c r="AJ67" s="38" t="str">
        <f t="shared" si="45"/>
        <v/>
      </c>
      <c r="AK67" s="38" t="str">
        <f t="shared" si="46"/>
        <v/>
      </c>
      <c r="AL67" s="40" t="str">
        <f t="shared" si="47"/>
        <v/>
      </c>
      <c r="AM67" s="34" t="str">
        <f t="shared" si="48"/>
        <v/>
      </c>
      <c r="AN67" s="35" t="str">
        <f t="shared" si="49"/>
        <v/>
      </c>
      <c r="AO67" s="35" t="str">
        <f t="shared" si="50"/>
        <v/>
      </c>
      <c r="AP67" s="36" t="str">
        <f t="shared" si="51"/>
        <v/>
      </c>
      <c r="AQ67" s="37" t="str">
        <f t="shared" si="52"/>
        <v/>
      </c>
      <c r="AR67" s="37" t="str">
        <f t="shared" si="53"/>
        <v/>
      </c>
      <c r="AS67" s="34" t="str">
        <f t="shared" si="54"/>
        <v/>
      </c>
      <c r="AT67" s="34" t="str">
        <f t="shared" si="55"/>
        <v/>
      </c>
      <c r="AU67" s="37" t="str">
        <f t="shared" si="56"/>
        <v/>
      </c>
      <c r="AV67" s="50" t="str">
        <f t="shared" si="57"/>
        <v/>
      </c>
      <c r="AW67" s="50" t="str">
        <f t="shared" si="58"/>
        <v/>
      </c>
      <c r="AX67" s="50" t="str">
        <f t="shared" si="59"/>
        <v/>
      </c>
      <c r="AY67" s="50" t="str">
        <f t="shared" si="60"/>
        <v/>
      </c>
      <c r="AZ67" s="34" t="str">
        <f t="shared" si="61"/>
        <v/>
      </c>
      <c r="BA67" s="63" t="str">
        <f t="shared" si="62"/>
        <v/>
      </c>
      <c r="BB67" s="64" t="str">
        <f t="shared" si="63"/>
        <v/>
      </c>
      <c r="BC67" s="26" t="str">
        <f t="shared" si="36"/>
        <v/>
      </c>
      <c r="BD67" s="34" t="str">
        <f>IF($BB67="","",_xlfn.RANK.EQ($BB67,$BB$4:$BB$103,0)+COUNTIF($BB$4:$BB67,$BB67)-1)</f>
        <v/>
      </c>
      <c r="BE67" s="32"/>
      <c r="BF67" s="38" t="str">
        <f t="shared" si="64"/>
        <v/>
      </c>
      <c r="BG67" s="38" t="str">
        <f t="shared" si="65"/>
        <v/>
      </c>
      <c r="BH67" s="38" t="str">
        <f t="shared" si="66"/>
        <v/>
      </c>
      <c r="BI67" s="38" t="str">
        <f t="shared" si="67"/>
        <v/>
      </c>
      <c r="BJ67" s="38" t="str">
        <f t="shared" si="68"/>
        <v/>
      </c>
      <c r="BK67" s="38" t="str">
        <f t="shared" si="69"/>
        <v/>
      </c>
      <c r="BL67" s="38" t="str">
        <f t="shared" si="70"/>
        <v/>
      </c>
      <c r="BM67" s="34" t="str">
        <f t="shared" si="71"/>
        <v/>
      </c>
      <c r="BN67" s="38" t="str">
        <f t="shared" si="72"/>
        <v/>
      </c>
      <c r="BO67" s="314" t="str">
        <f t="shared" si="73"/>
        <v/>
      </c>
      <c r="BP67" s="84" t="str">
        <f t="shared" si="74"/>
        <v/>
      </c>
      <c r="BQ67" s="313" t="str">
        <f>IF(AND($A67&lt;&gt;"",$L67=INDEX(Cat_SiNo,2)),COUNTIFS($L$4:$L67,INDEX(Cat_SiNo,2)),"")</f>
        <v/>
      </c>
    </row>
    <row r="68" spans="1:69" ht="31.95" customHeight="1" x14ac:dyDescent="0.3">
      <c r="A68" s="39"/>
      <c r="B68" s="32"/>
      <c r="C68" s="32"/>
      <c r="D68" s="32"/>
      <c r="E68" s="32"/>
      <c r="F68" s="32"/>
      <c r="G68" s="32"/>
      <c r="H68" s="32"/>
      <c r="I68" s="32"/>
      <c r="J68" s="82"/>
      <c r="K68" s="32"/>
      <c r="L68" s="32"/>
      <c r="M68" s="32"/>
      <c r="N68" s="32"/>
      <c r="O68" s="32"/>
      <c r="P68" s="32"/>
      <c r="Q68" s="32"/>
      <c r="R68" s="32"/>
      <c r="S68" s="34" t="str">
        <f t="shared" ref="S68:S103" si="75">IF(COUNTA($N68:$R68)=0,"",IF(COUNTIF($N68:$R68,INDEX(Cat_Eleg,3))&gt;0,INDEX(Cat_ResEleg,3),IF(COUNTIF($N68:$R68,INDEX(Cat_Eleg,1))=5,INDEX(Cat_ResEleg,1),INDEX(Cat_ResEleg,2))))</f>
        <v/>
      </c>
      <c r="T68" s="32"/>
      <c r="U68" s="32"/>
      <c r="V68" s="32"/>
      <c r="W68" s="32"/>
      <c r="X68" s="32"/>
      <c r="Y68" s="32"/>
      <c r="Z68" s="32"/>
      <c r="AA68" s="32"/>
      <c r="AB68" s="32"/>
      <c r="AC68" s="32"/>
      <c r="AD68" s="38" t="str">
        <f t="shared" ref="AD68:AD103" si="76">IF($A68="","",_xlfn.XLOOKUP($A68,Vin_Folio,Vin_Cat,"")&amp;"")</f>
        <v/>
      </c>
      <c r="AE68" s="38" t="str">
        <f t="shared" ref="AE68:AE103" si="77">IF($A68="","",_xlfn.XLOOKUP($A68,Rev_Folio,Rev_VCer,"")&amp;"")</f>
        <v/>
      </c>
      <c r="AF68" s="40" t="str">
        <f t="shared" ref="AF68:AF103" si="78">IF($AE68="","",_xlfn.XLOOKUP($AE68,Cat_Sust,Val_Sust,""))</f>
        <v/>
      </c>
      <c r="AG68" s="38" t="str">
        <f t="shared" ref="AG68:AG103" si="79">IF($A68="","",_xlfn.XLOOKUP($A68,Nec_Folio,Nec_Cat,"")&amp;"")</f>
        <v/>
      </c>
      <c r="AH68" s="38" t="str">
        <f t="shared" ref="AH68:AH103" si="80">IF($A68="","",_xlfn.XLOOKUP($A68,Rev_Folio,Rev_NCer,"")&amp;"")</f>
        <v/>
      </c>
      <c r="AI68" s="40" t="str">
        <f t="shared" ref="AI68:AI103" si="81">IF($AH68="","",_xlfn.XLOOKUP($AH68,Cat_Sust,Val_Sust,""))</f>
        <v/>
      </c>
      <c r="AJ68" s="38" t="str">
        <f t="shared" ref="AJ68:AJ103" si="82">IF($A68="","",_xlfn.XLOOKUP($A68,Imp_Folio,Imp_Cat,"")&amp;"")</f>
        <v/>
      </c>
      <c r="AK68" s="38" t="str">
        <f t="shared" ref="AK68:AK103" si="83">IF($A68="","",_xlfn.XLOOKUP($A68,Rev_Folio,Rev_ICer,"")&amp;"")</f>
        <v/>
      </c>
      <c r="AL68" s="40" t="str">
        <f t="shared" ref="AL68:AL103" si="84">IF($AK68="","",_xlfn.XLOOKUP($AK68,Cat_Sust,Val_Sust,""))</f>
        <v/>
      </c>
      <c r="AM68" s="34" t="str">
        <f t="shared" ref="AM68:AM103" si="85">IF($A68="","",COUNTIF(Ter_Folio,$A68))</f>
        <v/>
      </c>
      <c r="AN68" s="35" t="str">
        <f t="shared" ref="AN68:AN103" si="86">IF(N($AM68)=0,"",IFERROR(_xlfn.MINIFS(Ter_Sj,Ter_Folio,$A68),""))</f>
        <v/>
      </c>
      <c r="AO68" s="35" t="str">
        <f t="shared" ref="AO68:AO103" si="87">IF(N($AM68)=0,"",IFERROR(_xlfn.MAXIFS(Ter_Sj,Ter_Folio,$A68),""))</f>
        <v/>
      </c>
      <c r="AP68" s="36" t="str">
        <f t="shared" ref="AP68:AP103" si="88">IF(N($AM68)=0,"",SUMIFS(Ter_Prop,Ter_Folio,$A68))</f>
        <v/>
      </c>
      <c r="AQ68" s="37" t="str">
        <f t="shared" ref="AQ68:AQ103" si="89">IF(N($AM68)=0,"",SUMIFS(Ter_Aport,Ter_Folio,$A68))</f>
        <v/>
      </c>
      <c r="AR68" s="37" t="str">
        <f t="shared" ref="AR68:AR103" si="90">IF($A68="","",IF(N($AM68)=0,"II",IF(COUNTIFS(Ter_Folio,$A68,Ter_Sj,"")&gt;0,"II",IF($AN68=$AO68,$AO68,IF(ABS($AP68-1)&gt;0.005,"II",$AQ68)))))</f>
        <v/>
      </c>
      <c r="AS68" s="34" t="str">
        <f t="shared" ref="AS68:AS103" si="91">IF(ISNUMBER($AR68),_xlfn.XLOOKUP($AR68,Terr_LimInf,Terr_Nivel,"",-1),"")</f>
        <v/>
      </c>
      <c r="AT68" s="34" t="str">
        <f t="shared" ref="AT68:AT103" si="92">IF($A68="","",_xlfn.XLOOKUP($A68,Rev_Folio,Rev_TCer,"")&amp;"")</f>
        <v/>
      </c>
      <c r="AU68" s="37" t="str">
        <f t="shared" ref="AU68:AU103" si="93">IF($AT68=INDEX(Cat_CierreT,1),IF(ISNUMBER($AR68),$AR68,"II"),IF($AT68=INDEX(Cat_CierreT,2),"II",""))</f>
        <v/>
      </c>
      <c r="AV68" s="50" t="str">
        <f t="shared" ref="AV68:AV103" si="94">IF(ISNUMBER($AF68),$AF68*Pond_V,"")</f>
        <v/>
      </c>
      <c r="AW68" s="50" t="str">
        <f t="shared" ref="AW68:AW103" si="95">IF(ISNUMBER($AI68),$AI68*Pond_N,"")</f>
        <v/>
      </c>
      <c r="AX68" s="50" t="str">
        <f t="shared" ref="AX68:AX103" si="96">IF(ISNUMBER($AL68),$AL68*Pond_I,"")</f>
        <v/>
      </c>
      <c r="AY68" s="50" t="str">
        <f t="shared" ref="AY68:AY103" si="97">IF(ISNUMBER($AU68),$AU68*Pond_T,"")</f>
        <v/>
      </c>
      <c r="AZ68" s="34" t="str">
        <f t="shared" ref="AZ68:AZ103" si="98">IF($A68="","",IF($S68&lt;&gt;INDEX(Cat_ResEleg,1),"No — elegibilidad",IF($U68&lt;&gt;INDEX(Cat_Caracter,1),"No — intervención asociada: la valoración se realiza en la intervención principal (Ap. 5.2)",IF(NOT(AND(ISNUMBER($AF68),ISNUMBER($AI68),ISNUMBER($AL68),ISNUMBER($AU68))),"No — criterios sin cierre o en Información Insuficiente",IF(OR(_xlfn.XLOOKUP($A68,Rev_Folio,Rev_VEst,"")&lt;&gt;INDEX(Cat_Estatus,5),_xlfn.XLOOKUP($A68,Rev_Folio,Rev_NEst,"")&lt;&gt;INDEX(Cat_Estatus,5),_xlfn.XLOOKUP($A68,Rev_Folio,Rev_IEst,"")&lt;&gt;INDEX(Cat_Estatus,5),_xlfn.XLOOKUP($A68,Rev_Folio,Rev_TEst,"")&lt;&gt;INDEX(Cat_Estatus,5)),"No — estatus de revisión sin cierre","Sí")))))</f>
        <v/>
      </c>
      <c r="BA68" s="63" t="str">
        <f t="shared" ref="BA68:BA103" si="99">IF($AZ68="Sí",ROUND($AV68+$AW68+$AX68+$AY68,1),"")</f>
        <v/>
      </c>
      <c r="BB68" s="64" t="str">
        <f t="shared" ref="BB68:BB103" si="100">IF(OR($BA68="",$L68=INDEX(Cat_SiNo,2)),"",$BA68*10^10+($AI68+$AL68)*10^6+$AU68*10^3+$AF68)</f>
        <v/>
      </c>
      <c r="BC68" s="26" t="str">
        <f t="shared" si="36"/>
        <v/>
      </c>
      <c r="BD68" s="34" t="str">
        <f>IF($BB68="","",_xlfn.RANK.EQ($BB68,$BB$4:$BB$103,0)+COUNTIF($BB$4:$BB68,$BB68)-1)</f>
        <v/>
      </c>
      <c r="BE68" s="32"/>
      <c r="BF68" s="38" t="str">
        <f t="shared" ref="BF68:BF103" si="101">IF($A68="","",COUNTIFS(Prep_Folio,$A68,Prep_Aplica,INDEX(Cat_SiNo,1)))</f>
        <v/>
      </c>
      <c r="BG68" s="38" t="str">
        <f t="shared" ref="BG68:BG103" si="102">IF($A68="","",COUNTIFS(Prep_Folio,$A68,Prep_Aplica,INDEX(Cat_SiNo,1),Prep_Estado,Est_Integrado))</f>
        <v/>
      </c>
      <c r="BH68" s="38" t="str">
        <f t="shared" ref="BH68:BH103" si="103">IF($A68="","",COUNTIFS(Prep_Folio,$A68,Prep_Aplica,INDEX(Cat_SiNo,1),Prep_Estado,Est_NoIniciado)+COUNTIFS(Prep_Folio,$A68,Prep_Aplica,INDEX(Cat_SiNo,1),Prep_Estado,Est_EnProceso))</f>
        <v/>
      </c>
      <c r="BI68" s="38" t="str">
        <f t="shared" ref="BI68:BI103" si="104">IF($A68="","",COUNTIFS(Prep_Folio,$A68,Prep_Elem,Elem_Anteproyecto,Prep_Estado,Est_Integrado)&gt;0)</f>
        <v/>
      </c>
      <c r="BJ68" s="38" t="str">
        <f t="shared" ref="BJ68:BJ103" si="105">IF($A68="","",COUNTIFS(Prep_Folio,$A68,Prep_Elem,Elem_ProyEjec,Prep_Estado,Est_Integrado)&gt;0)</f>
        <v/>
      </c>
      <c r="BK68" s="38" t="str">
        <f t="shared" ref="BK68:BK103" si="106">IF($A68="","",COUNTIFS(Prep_Folio,$A68,Prep_Elem,Elem_ExpTec,Prep_Estado,Est_Integrado)&gt;0)</f>
        <v/>
      </c>
      <c r="BL68" s="38" t="str">
        <f t="shared" ref="BL68:BL103" si="107">IF($A68="","",IF($E68="","Registrar tipo de intervención",IF($BF68=0,"Sin elementos aplicables registrados",IF($E68=Cat_Obra,IF(AND($BK68,$BH68=0),"Referente: Alto",IF($BJ68,"Referente: Medio","Referente: Bajo")),IF($BG68=$BF68,"Referente: Alto",IF($BG68=0,"Referente: Bajo","Referente: Medio"))))))</f>
        <v/>
      </c>
      <c r="BM68" s="34" t="str">
        <f t="shared" ref="BM68:BM103" si="108">IF($A68="","",_xlfn.XLOOKUP($A68,Rev_Folio,Rev_EstCons,"")&amp;"")</f>
        <v/>
      </c>
      <c r="BN68" s="38" t="str">
        <f t="shared" ref="BN68:BN103" si="109">IF($A68="","",_xlfn.XLOOKUP($A68,Al_Folio,Al_Texto,"")&amp;"")</f>
        <v/>
      </c>
      <c r="BO68" s="314" t="str">
        <f t="shared" ref="BO68:BO103" si="110">IF($A68="","",_xlfn.XLOOKUP($A68,Al_Folio,Al_Num,0))</f>
        <v/>
      </c>
      <c r="BP68" s="84" t="str">
        <f t="shared" ref="BP68:BP103" si="111">IF($BB68="","",COUNTIFS($I$4:$I$103,$I68,$BB$4:$BB$103,"&gt;=0"))</f>
        <v/>
      </c>
      <c r="BQ68" s="313" t="str">
        <f>IF(AND($A68&lt;&gt;"",$L68=INDEX(Cat_SiNo,2)),COUNTIFS($L$4:$L68,INDEX(Cat_SiNo,2)),"")</f>
        <v/>
      </c>
    </row>
    <row r="69" spans="1:69" ht="31.95" customHeight="1" x14ac:dyDescent="0.3">
      <c r="A69" s="39"/>
      <c r="B69" s="32"/>
      <c r="C69" s="32"/>
      <c r="D69" s="32"/>
      <c r="E69" s="32"/>
      <c r="F69" s="32"/>
      <c r="G69" s="32"/>
      <c r="H69" s="32"/>
      <c r="I69" s="32"/>
      <c r="J69" s="82"/>
      <c r="K69" s="32"/>
      <c r="L69" s="32"/>
      <c r="M69" s="32"/>
      <c r="N69" s="32"/>
      <c r="O69" s="32"/>
      <c r="P69" s="32"/>
      <c r="Q69" s="32"/>
      <c r="R69" s="32"/>
      <c r="S69" s="34" t="str">
        <f t="shared" si="75"/>
        <v/>
      </c>
      <c r="T69" s="32"/>
      <c r="U69" s="32"/>
      <c r="V69" s="32"/>
      <c r="W69" s="32"/>
      <c r="X69" s="32"/>
      <c r="Y69" s="32"/>
      <c r="Z69" s="32"/>
      <c r="AA69" s="32"/>
      <c r="AB69" s="32"/>
      <c r="AC69" s="32"/>
      <c r="AD69" s="38" t="str">
        <f t="shared" si="76"/>
        <v/>
      </c>
      <c r="AE69" s="38" t="str">
        <f t="shared" si="77"/>
        <v/>
      </c>
      <c r="AF69" s="40" t="str">
        <f t="shared" si="78"/>
        <v/>
      </c>
      <c r="AG69" s="38" t="str">
        <f t="shared" si="79"/>
        <v/>
      </c>
      <c r="AH69" s="38" t="str">
        <f t="shared" si="80"/>
        <v/>
      </c>
      <c r="AI69" s="40" t="str">
        <f t="shared" si="81"/>
        <v/>
      </c>
      <c r="AJ69" s="38" t="str">
        <f t="shared" si="82"/>
        <v/>
      </c>
      <c r="AK69" s="38" t="str">
        <f t="shared" si="83"/>
        <v/>
      </c>
      <c r="AL69" s="40" t="str">
        <f t="shared" si="84"/>
        <v/>
      </c>
      <c r="AM69" s="34" t="str">
        <f t="shared" si="85"/>
        <v/>
      </c>
      <c r="AN69" s="35" t="str">
        <f t="shared" si="86"/>
        <v/>
      </c>
      <c r="AO69" s="35" t="str">
        <f t="shared" si="87"/>
        <v/>
      </c>
      <c r="AP69" s="36" t="str">
        <f t="shared" si="88"/>
        <v/>
      </c>
      <c r="AQ69" s="37" t="str">
        <f t="shared" si="89"/>
        <v/>
      </c>
      <c r="AR69" s="37" t="str">
        <f t="shared" si="90"/>
        <v/>
      </c>
      <c r="AS69" s="34" t="str">
        <f t="shared" si="91"/>
        <v/>
      </c>
      <c r="AT69" s="34" t="str">
        <f t="shared" si="92"/>
        <v/>
      </c>
      <c r="AU69" s="37" t="str">
        <f t="shared" si="93"/>
        <v/>
      </c>
      <c r="AV69" s="50" t="str">
        <f t="shared" si="94"/>
        <v/>
      </c>
      <c r="AW69" s="50" t="str">
        <f t="shared" si="95"/>
        <v/>
      </c>
      <c r="AX69" s="50" t="str">
        <f t="shared" si="96"/>
        <v/>
      </c>
      <c r="AY69" s="50" t="str">
        <f t="shared" si="97"/>
        <v/>
      </c>
      <c r="AZ69" s="34" t="str">
        <f t="shared" si="98"/>
        <v/>
      </c>
      <c r="BA69" s="63" t="str">
        <f t="shared" si="99"/>
        <v/>
      </c>
      <c r="BB69" s="64" t="str">
        <f t="shared" si="100"/>
        <v/>
      </c>
      <c r="BC69" s="26" t="str">
        <f t="shared" ref="BC69:BC103" si="112">IF($BB69="","",COUNTIFS($I$4:$I$103,$I69,$BB$4:$BB$103,"&gt;"&amp;$BB69)+1)</f>
        <v/>
      </c>
      <c r="BD69" s="34" t="str">
        <f>IF($BB69="","",_xlfn.RANK.EQ($BB69,$BB$4:$BB$103,0)+COUNTIF($BB$4:$BB69,$BB69)-1)</f>
        <v/>
      </c>
      <c r="BE69" s="32"/>
      <c r="BF69" s="38" t="str">
        <f t="shared" si="101"/>
        <v/>
      </c>
      <c r="BG69" s="38" t="str">
        <f t="shared" si="102"/>
        <v/>
      </c>
      <c r="BH69" s="38" t="str">
        <f t="shared" si="103"/>
        <v/>
      </c>
      <c r="BI69" s="38" t="str">
        <f t="shared" si="104"/>
        <v/>
      </c>
      <c r="BJ69" s="38" t="str">
        <f t="shared" si="105"/>
        <v/>
      </c>
      <c r="BK69" s="38" t="str">
        <f t="shared" si="106"/>
        <v/>
      </c>
      <c r="BL69" s="38" t="str">
        <f t="shared" si="107"/>
        <v/>
      </c>
      <c r="BM69" s="34" t="str">
        <f t="shared" si="108"/>
        <v/>
      </c>
      <c r="BN69" s="38" t="str">
        <f t="shared" si="109"/>
        <v/>
      </c>
      <c r="BO69" s="314" t="str">
        <f t="shared" si="110"/>
        <v/>
      </c>
      <c r="BP69" s="84" t="str">
        <f t="shared" si="111"/>
        <v/>
      </c>
      <c r="BQ69" s="313" t="str">
        <f>IF(AND($A69&lt;&gt;"",$L69=INDEX(Cat_SiNo,2)),COUNTIFS($L$4:$L69,INDEX(Cat_SiNo,2)),"")</f>
        <v/>
      </c>
    </row>
    <row r="70" spans="1:69" ht="31.95" customHeight="1" x14ac:dyDescent="0.3">
      <c r="A70" s="39"/>
      <c r="B70" s="32"/>
      <c r="C70" s="32"/>
      <c r="D70" s="32"/>
      <c r="E70" s="32"/>
      <c r="F70" s="32"/>
      <c r="G70" s="32"/>
      <c r="H70" s="32"/>
      <c r="I70" s="32"/>
      <c r="J70" s="82"/>
      <c r="K70" s="32"/>
      <c r="L70" s="32"/>
      <c r="M70" s="32"/>
      <c r="N70" s="32"/>
      <c r="O70" s="32"/>
      <c r="P70" s="32"/>
      <c r="Q70" s="32"/>
      <c r="R70" s="32"/>
      <c r="S70" s="34" t="str">
        <f t="shared" si="75"/>
        <v/>
      </c>
      <c r="T70" s="32"/>
      <c r="U70" s="32"/>
      <c r="V70" s="32"/>
      <c r="W70" s="32"/>
      <c r="X70" s="32"/>
      <c r="Y70" s="32"/>
      <c r="Z70" s="32"/>
      <c r="AA70" s="32"/>
      <c r="AB70" s="32"/>
      <c r="AC70" s="32"/>
      <c r="AD70" s="38" t="str">
        <f t="shared" si="76"/>
        <v/>
      </c>
      <c r="AE70" s="38" t="str">
        <f t="shared" si="77"/>
        <v/>
      </c>
      <c r="AF70" s="40" t="str">
        <f t="shared" si="78"/>
        <v/>
      </c>
      <c r="AG70" s="38" t="str">
        <f t="shared" si="79"/>
        <v/>
      </c>
      <c r="AH70" s="38" t="str">
        <f t="shared" si="80"/>
        <v/>
      </c>
      <c r="AI70" s="40" t="str">
        <f t="shared" si="81"/>
        <v/>
      </c>
      <c r="AJ70" s="38" t="str">
        <f t="shared" si="82"/>
        <v/>
      </c>
      <c r="AK70" s="38" t="str">
        <f t="shared" si="83"/>
        <v/>
      </c>
      <c r="AL70" s="40" t="str">
        <f t="shared" si="84"/>
        <v/>
      </c>
      <c r="AM70" s="34" t="str">
        <f t="shared" si="85"/>
        <v/>
      </c>
      <c r="AN70" s="35" t="str">
        <f t="shared" si="86"/>
        <v/>
      </c>
      <c r="AO70" s="35" t="str">
        <f t="shared" si="87"/>
        <v/>
      </c>
      <c r="AP70" s="36" t="str">
        <f t="shared" si="88"/>
        <v/>
      </c>
      <c r="AQ70" s="37" t="str">
        <f t="shared" si="89"/>
        <v/>
      </c>
      <c r="AR70" s="37" t="str">
        <f t="shared" si="90"/>
        <v/>
      </c>
      <c r="AS70" s="34" t="str">
        <f t="shared" si="91"/>
        <v/>
      </c>
      <c r="AT70" s="34" t="str">
        <f t="shared" si="92"/>
        <v/>
      </c>
      <c r="AU70" s="37" t="str">
        <f t="shared" si="93"/>
        <v/>
      </c>
      <c r="AV70" s="50" t="str">
        <f t="shared" si="94"/>
        <v/>
      </c>
      <c r="AW70" s="50" t="str">
        <f t="shared" si="95"/>
        <v/>
      </c>
      <c r="AX70" s="50" t="str">
        <f t="shared" si="96"/>
        <v/>
      </c>
      <c r="AY70" s="50" t="str">
        <f t="shared" si="97"/>
        <v/>
      </c>
      <c r="AZ70" s="34" t="str">
        <f t="shared" si="98"/>
        <v/>
      </c>
      <c r="BA70" s="63" t="str">
        <f t="shared" si="99"/>
        <v/>
      </c>
      <c r="BB70" s="64" t="str">
        <f t="shared" si="100"/>
        <v/>
      </c>
      <c r="BC70" s="26" t="str">
        <f t="shared" si="112"/>
        <v/>
      </c>
      <c r="BD70" s="34" t="str">
        <f>IF($BB70="","",_xlfn.RANK.EQ($BB70,$BB$4:$BB$103,0)+COUNTIF($BB$4:$BB70,$BB70)-1)</f>
        <v/>
      </c>
      <c r="BE70" s="32"/>
      <c r="BF70" s="38" t="str">
        <f t="shared" si="101"/>
        <v/>
      </c>
      <c r="BG70" s="38" t="str">
        <f t="shared" si="102"/>
        <v/>
      </c>
      <c r="BH70" s="38" t="str">
        <f t="shared" si="103"/>
        <v/>
      </c>
      <c r="BI70" s="38" t="str">
        <f t="shared" si="104"/>
        <v/>
      </c>
      <c r="BJ70" s="38" t="str">
        <f t="shared" si="105"/>
        <v/>
      </c>
      <c r="BK70" s="38" t="str">
        <f t="shared" si="106"/>
        <v/>
      </c>
      <c r="BL70" s="38" t="str">
        <f t="shared" si="107"/>
        <v/>
      </c>
      <c r="BM70" s="34" t="str">
        <f t="shared" si="108"/>
        <v/>
      </c>
      <c r="BN70" s="38" t="str">
        <f t="shared" si="109"/>
        <v/>
      </c>
      <c r="BO70" s="314" t="str">
        <f t="shared" si="110"/>
        <v/>
      </c>
      <c r="BP70" s="84" t="str">
        <f t="shared" si="111"/>
        <v/>
      </c>
      <c r="BQ70" s="313" t="str">
        <f>IF(AND($A70&lt;&gt;"",$L70=INDEX(Cat_SiNo,2)),COUNTIFS($L$4:$L70,INDEX(Cat_SiNo,2)),"")</f>
        <v/>
      </c>
    </row>
    <row r="71" spans="1:69" ht="31.95" customHeight="1" x14ac:dyDescent="0.3">
      <c r="A71" s="39"/>
      <c r="B71" s="32"/>
      <c r="C71" s="32"/>
      <c r="D71" s="32"/>
      <c r="E71" s="32"/>
      <c r="F71" s="32"/>
      <c r="G71" s="32"/>
      <c r="H71" s="32"/>
      <c r="I71" s="32"/>
      <c r="J71" s="82"/>
      <c r="K71" s="32"/>
      <c r="L71" s="32"/>
      <c r="M71" s="32"/>
      <c r="N71" s="32"/>
      <c r="O71" s="32"/>
      <c r="P71" s="32"/>
      <c r="Q71" s="32"/>
      <c r="R71" s="32"/>
      <c r="S71" s="34" t="str">
        <f t="shared" si="75"/>
        <v/>
      </c>
      <c r="T71" s="32"/>
      <c r="U71" s="32"/>
      <c r="V71" s="32"/>
      <c r="W71" s="32"/>
      <c r="X71" s="32"/>
      <c r="Y71" s="32"/>
      <c r="Z71" s="32"/>
      <c r="AA71" s="32"/>
      <c r="AB71" s="32"/>
      <c r="AC71" s="32"/>
      <c r="AD71" s="38" t="str">
        <f t="shared" si="76"/>
        <v/>
      </c>
      <c r="AE71" s="38" t="str">
        <f t="shared" si="77"/>
        <v/>
      </c>
      <c r="AF71" s="40" t="str">
        <f t="shared" si="78"/>
        <v/>
      </c>
      <c r="AG71" s="38" t="str">
        <f t="shared" si="79"/>
        <v/>
      </c>
      <c r="AH71" s="38" t="str">
        <f t="shared" si="80"/>
        <v/>
      </c>
      <c r="AI71" s="40" t="str">
        <f t="shared" si="81"/>
        <v/>
      </c>
      <c r="AJ71" s="38" t="str">
        <f t="shared" si="82"/>
        <v/>
      </c>
      <c r="AK71" s="38" t="str">
        <f t="shared" si="83"/>
        <v/>
      </c>
      <c r="AL71" s="40" t="str">
        <f t="shared" si="84"/>
        <v/>
      </c>
      <c r="AM71" s="34" t="str">
        <f t="shared" si="85"/>
        <v/>
      </c>
      <c r="AN71" s="35" t="str">
        <f t="shared" si="86"/>
        <v/>
      </c>
      <c r="AO71" s="35" t="str">
        <f t="shared" si="87"/>
        <v/>
      </c>
      <c r="AP71" s="36" t="str">
        <f t="shared" si="88"/>
        <v/>
      </c>
      <c r="AQ71" s="37" t="str">
        <f t="shared" si="89"/>
        <v/>
      </c>
      <c r="AR71" s="37" t="str">
        <f t="shared" si="90"/>
        <v/>
      </c>
      <c r="AS71" s="34" t="str">
        <f t="shared" si="91"/>
        <v/>
      </c>
      <c r="AT71" s="34" t="str">
        <f t="shared" si="92"/>
        <v/>
      </c>
      <c r="AU71" s="37" t="str">
        <f t="shared" si="93"/>
        <v/>
      </c>
      <c r="AV71" s="50" t="str">
        <f t="shared" si="94"/>
        <v/>
      </c>
      <c r="AW71" s="50" t="str">
        <f t="shared" si="95"/>
        <v/>
      </c>
      <c r="AX71" s="50" t="str">
        <f t="shared" si="96"/>
        <v/>
      </c>
      <c r="AY71" s="50" t="str">
        <f t="shared" si="97"/>
        <v/>
      </c>
      <c r="AZ71" s="34" t="str">
        <f t="shared" si="98"/>
        <v/>
      </c>
      <c r="BA71" s="63" t="str">
        <f t="shared" si="99"/>
        <v/>
      </c>
      <c r="BB71" s="64" t="str">
        <f t="shared" si="100"/>
        <v/>
      </c>
      <c r="BC71" s="26" t="str">
        <f t="shared" si="112"/>
        <v/>
      </c>
      <c r="BD71" s="34" t="str">
        <f>IF($BB71="","",_xlfn.RANK.EQ($BB71,$BB$4:$BB$103,0)+COUNTIF($BB$4:$BB71,$BB71)-1)</f>
        <v/>
      </c>
      <c r="BE71" s="32"/>
      <c r="BF71" s="38" t="str">
        <f t="shared" si="101"/>
        <v/>
      </c>
      <c r="BG71" s="38" t="str">
        <f t="shared" si="102"/>
        <v/>
      </c>
      <c r="BH71" s="38" t="str">
        <f t="shared" si="103"/>
        <v/>
      </c>
      <c r="BI71" s="38" t="str">
        <f t="shared" si="104"/>
        <v/>
      </c>
      <c r="BJ71" s="38" t="str">
        <f t="shared" si="105"/>
        <v/>
      </c>
      <c r="BK71" s="38" t="str">
        <f t="shared" si="106"/>
        <v/>
      </c>
      <c r="BL71" s="38" t="str">
        <f t="shared" si="107"/>
        <v/>
      </c>
      <c r="BM71" s="34" t="str">
        <f t="shared" si="108"/>
        <v/>
      </c>
      <c r="BN71" s="38" t="str">
        <f t="shared" si="109"/>
        <v/>
      </c>
      <c r="BO71" s="314" t="str">
        <f t="shared" si="110"/>
        <v/>
      </c>
      <c r="BP71" s="84" t="str">
        <f t="shared" si="111"/>
        <v/>
      </c>
      <c r="BQ71" s="313" t="str">
        <f>IF(AND($A71&lt;&gt;"",$L71=INDEX(Cat_SiNo,2)),COUNTIFS($L$4:$L71,INDEX(Cat_SiNo,2)),"")</f>
        <v/>
      </c>
    </row>
    <row r="72" spans="1:69" ht="31.95" customHeight="1" x14ac:dyDescent="0.3">
      <c r="A72" s="39"/>
      <c r="B72" s="32"/>
      <c r="C72" s="32"/>
      <c r="D72" s="32"/>
      <c r="E72" s="32"/>
      <c r="F72" s="32"/>
      <c r="G72" s="32"/>
      <c r="H72" s="32"/>
      <c r="I72" s="32"/>
      <c r="J72" s="82"/>
      <c r="K72" s="32"/>
      <c r="L72" s="32"/>
      <c r="M72" s="32"/>
      <c r="N72" s="32"/>
      <c r="O72" s="32"/>
      <c r="P72" s="32"/>
      <c r="Q72" s="32"/>
      <c r="R72" s="32"/>
      <c r="S72" s="34" t="str">
        <f t="shared" si="75"/>
        <v/>
      </c>
      <c r="T72" s="32"/>
      <c r="U72" s="32"/>
      <c r="V72" s="32"/>
      <c r="W72" s="32"/>
      <c r="X72" s="32"/>
      <c r="Y72" s="32"/>
      <c r="Z72" s="32"/>
      <c r="AA72" s="32"/>
      <c r="AB72" s="32"/>
      <c r="AC72" s="32"/>
      <c r="AD72" s="38" t="str">
        <f t="shared" si="76"/>
        <v/>
      </c>
      <c r="AE72" s="38" t="str">
        <f t="shared" si="77"/>
        <v/>
      </c>
      <c r="AF72" s="40" t="str">
        <f t="shared" si="78"/>
        <v/>
      </c>
      <c r="AG72" s="38" t="str">
        <f t="shared" si="79"/>
        <v/>
      </c>
      <c r="AH72" s="38" t="str">
        <f t="shared" si="80"/>
        <v/>
      </c>
      <c r="AI72" s="40" t="str">
        <f t="shared" si="81"/>
        <v/>
      </c>
      <c r="AJ72" s="38" t="str">
        <f t="shared" si="82"/>
        <v/>
      </c>
      <c r="AK72" s="38" t="str">
        <f t="shared" si="83"/>
        <v/>
      </c>
      <c r="AL72" s="40" t="str">
        <f t="shared" si="84"/>
        <v/>
      </c>
      <c r="AM72" s="34" t="str">
        <f t="shared" si="85"/>
        <v/>
      </c>
      <c r="AN72" s="35" t="str">
        <f t="shared" si="86"/>
        <v/>
      </c>
      <c r="AO72" s="35" t="str">
        <f t="shared" si="87"/>
        <v/>
      </c>
      <c r="AP72" s="36" t="str">
        <f t="shared" si="88"/>
        <v/>
      </c>
      <c r="AQ72" s="37" t="str">
        <f t="shared" si="89"/>
        <v/>
      </c>
      <c r="AR72" s="37" t="str">
        <f t="shared" si="90"/>
        <v/>
      </c>
      <c r="AS72" s="34" t="str">
        <f t="shared" si="91"/>
        <v/>
      </c>
      <c r="AT72" s="34" t="str">
        <f t="shared" si="92"/>
        <v/>
      </c>
      <c r="AU72" s="37" t="str">
        <f t="shared" si="93"/>
        <v/>
      </c>
      <c r="AV72" s="50" t="str">
        <f t="shared" si="94"/>
        <v/>
      </c>
      <c r="AW72" s="50" t="str">
        <f t="shared" si="95"/>
        <v/>
      </c>
      <c r="AX72" s="50" t="str">
        <f t="shared" si="96"/>
        <v/>
      </c>
      <c r="AY72" s="50" t="str">
        <f t="shared" si="97"/>
        <v/>
      </c>
      <c r="AZ72" s="34" t="str">
        <f t="shared" si="98"/>
        <v/>
      </c>
      <c r="BA72" s="63" t="str">
        <f t="shared" si="99"/>
        <v/>
      </c>
      <c r="BB72" s="64" t="str">
        <f t="shared" si="100"/>
        <v/>
      </c>
      <c r="BC72" s="26" t="str">
        <f t="shared" si="112"/>
        <v/>
      </c>
      <c r="BD72" s="34" t="str">
        <f>IF($BB72="","",_xlfn.RANK.EQ($BB72,$BB$4:$BB$103,0)+COUNTIF($BB$4:$BB72,$BB72)-1)</f>
        <v/>
      </c>
      <c r="BE72" s="32"/>
      <c r="BF72" s="38" t="str">
        <f t="shared" si="101"/>
        <v/>
      </c>
      <c r="BG72" s="38" t="str">
        <f t="shared" si="102"/>
        <v/>
      </c>
      <c r="BH72" s="38" t="str">
        <f t="shared" si="103"/>
        <v/>
      </c>
      <c r="BI72" s="38" t="str">
        <f t="shared" si="104"/>
        <v/>
      </c>
      <c r="BJ72" s="38" t="str">
        <f t="shared" si="105"/>
        <v/>
      </c>
      <c r="BK72" s="38" t="str">
        <f t="shared" si="106"/>
        <v/>
      </c>
      <c r="BL72" s="38" t="str">
        <f t="shared" si="107"/>
        <v/>
      </c>
      <c r="BM72" s="34" t="str">
        <f t="shared" si="108"/>
        <v/>
      </c>
      <c r="BN72" s="38" t="str">
        <f t="shared" si="109"/>
        <v/>
      </c>
      <c r="BO72" s="314" t="str">
        <f t="shared" si="110"/>
        <v/>
      </c>
      <c r="BP72" s="84" t="str">
        <f t="shared" si="111"/>
        <v/>
      </c>
      <c r="BQ72" s="313" t="str">
        <f>IF(AND($A72&lt;&gt;"",$L72=INDEX(Cat_SiNo,2)),COUNTIFS($L$4:$L72,INDEX(Cat_SiNo,2)),"")</f>
        <v/>
      </c>
    </row>
    <row r="73" spans="1:69" ht="31.95" customHeight="1" x14ac:dyDescent="0.3">
      <c r="A73" s="39"/>
      <c r="B73" s="32"/>
      <c r="C73" s="32"/>
      <c r="D73" s="32"/>
      <c r="E73" s="32"/>
      <c r="F73" s="32"/>
      <c r="G73" s="32"/>
      <c r="H73" s="32"/>
      <c r="I73" s="32"/>
      <c r="J73" s="82"/>
      <c r="K73" s="32"/>
      <c r="L73" s="32"/>
      <c r="M73" s="32"/>
      <c r="N73" s="32"/>
      <c r="O73" s="32"/>
      <c r="P73" s="32"/>
      <c r="Q73" s="32"/>
      <c r="R73" s="32"/>
      <c r="S73" s="34" t="str">
        <f t="shared" si="75"/>
        <v/>
      </c>
      <c r="T73" s="32"/>
      <c r="U73" s="32"/>
      <c r="V73" s="32"/>
      <c r="W73" s="32"/>
      <c r="X73" s="32"/>
      <c r="Y73" s="32"/>
      <c r="Z73" s="32"/>
      <c r="AA73" s="32"/>
      <c r="AB73" s="32"/>
      <c r="AC73" s="32"/>
      <c r="AD73" s="38" t="str">
        <f t="shared" si="76"/>
        <v/>
      </c>
      <c r="AE73" s="38" t="str">
        <f t="shared" si="77"/>
        <v/>
      </c>
      <c r="AF73" s="40" t="str">
        <f t="shared" si="78"/>
        <v/>
      </c>
      <c r="AG73" s="38" t="str">
        <f t="shared" si="79"/>
        <v/>
      </c>
      <c r="AH73" s="38" t="str">
        <f t="shared" si="80"/>
        <v/>
      </c>
      <c r="AI73" s="40" t="str">
        <f t="shared" si="81"/>
        <v/>
      </c>
      <c r="AJ73" s="38" t="str">
        <f t="shared" si="82"/>
        <v/>
      </c>
      <c r="AK73" s="38" t="str">
        <f t="shared" si="83"/>
        <v/>
      </c>
      <c r="AL73" s="40" t="str">
        <f t="shared" si="84"/>
        <v/>
      </c>
      <c r="AM73" s="34" t="str">
        <f t="shared" si="85"/>
        <v/>
      </c>
      <c r="AN73" s="35" t="str">
        <f t="shared" si="86"/>
        <v/>
      </c>
      <c r="AO73" s="35" t="str">
        <f t="shared" si="87"/>
        <v/>
      </c>
      <c r="AP73" s="36" t="str">
        <f t="shared" si="88"/>
        <v/>
      </c>
      <c r="AQ73" s="37" t="str">
        <f t="shared" si="89"/>
        <v/>
      </c>
      <c r="AR73" s="37" t="str">
        <f t="shared" si="90"/>
        <v/>
      </c>
      <c r="AS73" s="34" t="str">
        <f t="shared" si="91"/>
        <v/>
      </c>
      <c r="AT73" s="34" t="str">
        <f t="shared" si="92"/>
        <v/>
      </c>
      <c r="AU73" s="37" t="str">
        <f t="shared" si="93"/>
        <v/>
      </c>
      <c r="AV73" s="50" t="str">
        <f t="shared" si="94"/>
        <v/>
      </c>
      <c r="AW73" s="50" t="str">
        <f t="shared" si="95"/>
        <v/>
      </c>
      <c r="AX73" s="50" t="str">
        <f t="shared" si="96"/>
        <v/>
      </c>
      <c r="AY73" s="50" t="str">
        <f t="shared" si="97"/>
        <v/>
      </c>
      <c r="AZ73" s="34" t="str">
        <f t="shared" si="98"/>
        <v/>
      </c>
      <c r="BA73" s="63" t="str">
        <f t="shared" si="99"/>
        <v/>
      </c>
      <c r="BB73" s="64" t="str">
        <f t="shared" si="100"/>
        <v/>
      </c>
      <c r="BC73" s="26" t="str">
        <f t="shared" si="112"/>
        <v/>
      </c>
      <c r="BD73" s="34" t="str">
        <f>IF($BB73="","",_xlfn.RANK.EQ($BB73,$BB$4:$BB$103,0)+COUNTIF($BB$4:$BB73,$BB73)-1)</f>
        <v/>
      </c>
      <c r="BE73" s="32"/>
      <c r="BF73" s="38" t="str">
        <f t="shared" si="101"/>
        <v/>
      </c>
      <c r="BG73" s="38" t="str">
        <f t="shared" si="102"/>
        <v/>
      </c>
      <c r="BH73" s="38" t="str">
        <f t="shared" si="103"/>
        <v/>
      </c>
      <c r="BI73" s="38" t="str">
        <f t="shared" si="104"/>
        <v/>
      </c>
      <c r="BJ73" s="38" t="str">
        <f t="shared" si="105"/>
        <v/>
      </c>
      <c r="BK73" s="38" t="str">
        <f t="shared" si="106"/>
        <v/>
      </c>
      <c r="BL73" s="38" t="str">
        <f t="shared" si="107"/>
        <v/>
      </c>
      <c r="BM73" s="34" t="str">
        <f t="shared" si="108"/>
        <v/>
      </c>
      <c r="BN73" s="38" t="str">
        <f t="shared" si="109"/>
        <v/>
      </c>
      <c r="BO73" s="314" t="str">
        <f t="shared" si="110"/>
        <v/>
      </c>
      <c r="BP73" s="84" t="str">
        <f t="shared" si="111"/>
        <v/>
      </c>
      <c r="BQ73" s="313" t="str">
        <f>IF(AND($A73&lt;&gt;"",$L73=INDEX(Cat_SiNo,2)),COUNTIFS($L$4:$L73,INDEX(Cat_SiNo,2)),"")</f>
        <v/>
      </c>
    </row>
    <row r="74" spans="1:69" ht="31.95" customHeight="1" x14ac:dyDescent="0.3">
      <c r="A74" s="39"/>
      <c r="B74" s="32"/>
      <c r="C74" s="32"/>
      <c r="D74" s="32"/>
      <c r="E74" s="32"/>
      <c r="F74" s="32"/>
      <c r="G74" s="32"/>
      <c r="H74" s="32"/>
      <c r="I74" s="32"/>
      <c r="J74" s="82"/>
      <c r="K74" s="32"/>
      <c r="L74" s="32"/>
      <c r="M74" s="32"/>
      <c r="N74" s="32"/>
      <c r="O74" s="32"/>
      <c r="P74" s="32"/>
      <c r="Q74" s="32"/>
      <c r="R74" s="32"/>
      <c r="S74" s="34" t="str">
        <f t="shared" si="75"/>
        <v/>
      </c>
      <c r="T74" s="32"/>
      <c r="U74" s="32"/>
      <c r="V74" s="32"/>
      <c r="W74" s="32"/>
      <c r="X74" s="32"/>
      <c r="Y74" s="32"/>
      <c r="Z74" s="32"/>
      <c r="AA74" s="32"/>
      <c r="AB74" s="32"/>
      <c r="AC74" s="32"/>
      <c r="AD74" s="38" t="str">
        <f t="shared" si="76"/>
        <v/>
      </c>
      <c r="AE74" s="38" t="str">
        <f t="shared" si="77"/>
        <v/>
      </c>
      <c r="AF74" s="40" t="str">
        <f t="shared" si="78"/>
        <v/>
      </c>
      <c r="AG74" s="38" t="str">
        <f t="shared" si="79"/>
        <v/>
      </c>
      <c r="AH74" s="38" t="str">
        <f t="shared" si="80"/>
        <v/>
      </c>
      <c r="AI74" s="40" t="str">
        <f t="shared" si="81"/>
        <v/>
      </c>
      <c r="AJ74" s="38" t="str">
        <f t="shared" si="82"/>
        <v/>
      </c>
      <c r="AK74" s="38" t="str">
        <f t="shared" si="83"/>
        <v/>
      </c>
      <c r="AL74" s="40" t="str">
        <f t="shared" si="84"/>
        <v/>
      </c>
      <c r="AM74" s="34" t="str">
        <f t="shared" si="85"/>
        <v/>
      </c>
      <c r="AN74" s="35" t="str">
        <f t="shared" si="86"/>
        <v/>
      </c>
      <c r="AO74" s="35" t="str">
        <f t="shared" si="87"/>
        <v/>
      </c>
      <c r="AP74" s="36" t="str">
        <f t="shared" si="88"/>
        <v/>
      </c>
      <c r="AQ74" s="37" t="str">
        <f t="shared" si="89"/>
        <v/>
      </c>
      <c r="AR74" s="37" t="str">
        <f t="shared" si="90"/>
        <v/>
      </c>
      <c r="AS74" s="34" t="str">
        <f t="shared" si="91"/>
        <v/>
      </c>
      <c r="AT74" s="34" t="str">
        <f t="shared" si="92"/>
        <v/>
      </c>
      <c r="AU74" s="37" t="str">
        <f t="shared" si="93"/>
        <v/>
      </c>
      <c r="AV74" s="50" t="str">
        <f t="shared" si="94"/>
        <v/>
      </c>
      <c r="AW74" s="50" t="str">
        <f t="shared" si="95"/>
        <v/>
      </c>
      <c r="AX74" s="50" t="str">
        <f t="shared" si="96"/>
        <v/>
      </c>
      <c r="AY74" s="50" t="str">
        <f t="shared" si="97"/>
        <v/>
      </c>
      <c r="AZ74" s="34" t="str">
        <f t="shared" si="98"/>
        <v/>
      </c>
      <c r="BA74" s="63" t="str">
        <f t="shared" si="99"/>
        <v/>
      </c>
      <c r="BB74" s="64" t="str">
        <f t="shared" si="100"/>
        <v/>
      </c>
      <c r="BC74" s="26" t="str">
        <f t="shared" si="112"/>
        <v/>
      </c>
      <c r="BD74" s="34" t="str">
        <f>IF($BB74="","",_xlfn.RANK.EQ($BB74,$BB$4:$BB$103,0)+COUNTIF($BB$4:$BB74,$BB74)-1)</f>
        <v/>
      </c>
      <c r="BE74" s="32"/>
      <c r="BF74" s="38" t="str">
        <f t="shared" si="101"/>
        <v/>
      </c>
      <c r="BG74" s="38" t="str">
        <f t="shared" si="102"/>
        <v/>
      </c>
      <c r="BH74" s="38" t="str">
        <f t="shared" si="103"/>
        <v/>
      </c>
      <c r="BI74" s="38" t="str">
        <f t="shared" si="104"/>
        <v/>
      </c>
      <c r="BJ74" s="38" t="str">
        <f t="shared" si="105"/>
        <v/>
      </c>
      <c r="BK74" s="38" t="str">
        <f t="shared" si="106"/>
        <v/>
      </c>
      <c r="BL74" s="38" t="str">
        <f t="shared" si="107"/>
        <v/>
      </c>
      <c r="BM74" s="34" t="str">
        <f t="shared" si="108"/>
        <v/>
      </c>
      <c r="BN74" s="38" t="str">
        <f t="shared" si="109"/>
        <v/>
      </c>
      <c r="BO74" s="314" t="str">
        <f t="shared" si="110"/>
        <v/>
      </c>
      <c r="BP74" s="84" t="str">
        <f t="shared" si="111"/>
        <v/>
      </c>
      <c r="BQ74" s="313" t="str">
        <f>IF(AND($A74&lt;&gt;"",$L74=INDEX(Cat_SiNo,2)),COUNTIFS($L$4:$L74,INDEX(Cat_SiNo,2)),"")</f>
        <v/>
      </c>
    </row>
    <row r="75" spans="1:69" ht="31.95" customHeight="1" x14ac:dyDescent="0.3">
      <c r="A75" s="39"/>
      <c r="B75" s="32"/>
      <c r="C75" s="32"/>
      <c r="D75" s="32"/>
      <c r="E75" s="32"/>
      <c r="F75" s="32"/>
      <c r="G75" s="32"/>
      <c r="H75" s="32"/>
      <c r="I75" s="32"/>
      <c r="J75" s="82"/>
      <c r="K75" s="32"/>
      <c r="L75" s="32"/>
      <c r="M75" s="32"/>
      <c r="N75" s="32"/>
      <c r="O75" s="32"/>
      <c r="P75" s="32"/>
      <c r="Q75" s="32"/>
      <c r="R75" s="32"/>
      <c r="S75" s="34" t="str">
        <f t="shared" si="75"/>
        <v/>
      </c>
      <c r="T75" s="32"/>
      <c r="U75" s="32"/>
      <c r="V75" s="32"/>
      <c r="W75" s="32"/>
      <c r="X75" s="32"/>
      <c r="Y75" s="32"/>
      <c r="Z75" s="32"/>
      <c r="AA75" s="32"/>
      <c r="AB75" s="32"/>
      <c r="AC75" s="32"/>
      <c r="AD75" s="38" t="str">
        <f t="shared" si="76"/>
        <v/>
      </c>
      <c r="AE75" s="38" t="str">
        <f t="shared" si="77"/>
        <v/>
      </c>
      <c r="AF75" s="40" t="str">
        <f t="shared" si="78"/>
        <v/>
      </c>
      <c r="AG75" s="38" t="str">
        <f t="shared" si="79"/>
        <v/>
      </c>
      <c r="AH75" s="38" t="str">
        <f t="shared" si="80"/>
        <v/>
      </c>
      <c r="AI75" s="40" t="str">
        <f t="shared" si="81"/>
        <v/>
      </c>
      <c r="AJ75" s="38" t="str">
        <f t="shared" si="82"/>
        <v/>
      </c>
      <c r="AK75" s="38" t="str">
        <f t="shared" si="83"/>
        <v/>
      </c>
      <c r="AL75" s="40" t="str">
        <f t="shared" si="84"/>
        <v/>
      </c>
      <c r="AM75" s="34" t="str">
        <f t="shared" si="85"/>
        <v/>
      </c>
      <c r="AN75" s="35" t="str">
        <f t="shared" si="86"/>
        <v/>
      </c>
      <c r="AO75" s="35" t="str">
        <f t="shared" si="87"/>
        <v/>
      </c>
      <c r="AP75" s="36" t="str">
        <f t="shared" si="88"/>
        <v/>
      </c>
      <c r="AQ75" s="37" t="str">
        <f t="shared" si="89"/>
        <v/>
      </c>
      <c r="AR75" s="37" t="str">
        <f t="shared" si="90"/>
        <v/>
      </c>
      <c r="AS75" s="34" t="str">
        <f t="shared" si="91"/>
        <v/>
      </c>
      <c r="AT75" s="34" t="str">
        <f t="shared" si="92"/>
        <v/>
      </c>
      <c r="AU75" s="37" t="str">
        <f t="shared" si="93"/>
        <v/>
      </c>
      <c r="AV75" s="50" t="str">
        <f t="shared" si="94"/>
        <v/>
      </c>
      <c r="AW75" s="50" t="str">
        <f t="shared" si="95"/>
        <v/>
      </c>
      <c r="AX75" s="50" t="str">
        <f t="shared" si="96"/>
        <v/>
      </c>
      <c r="AY75" s="50" t="str">
        <f t="shared" si="97"/>
        <v/>
      </c>
      <c r="AZ75" s="34" t="str">
        <f t="shared" si="98"/>
        <v/>
      </c>
      <c r="BA75" s="63" t="str">
        <f t="shared" si="99"/>
        <v/>
      </c>
      <c r="BB75" s="64" t="str">
        <f t="shared" si="100"/>
        <v/>
      </c>
      <c r="BC75" s="26" t="str">
        <f t="shared" si="112"/>
        <v/>
      </c>
      <c r="BD75" s="34" t="str">
        <f>IF($BB75="","",_xlfn.RANK.EQ($BB75,$BB$4:$BB$103,0)+COUNTIF($BB$4:$BB75,$BB75)-1)</f>
        <v/>
      </c>
      <c r="BE75" s="32"/>
      <c r="BF75" s="38" t="str">
        <f t="shared" si="101"/>
        <v/>
      </c>
      <c r="BG75" s="38" t="str">
        <f t="shared" si="102"/>
        <v/>
      </c>
      <c r="BH75" s="38" t="str">
        <f t="shared" si="103"/>
        <v/>
      </c>
      <c r="BI75" s="38" t="str">
        <f t="shared" si="104"/>
        <v/>
      </c>
      <c r="BJ75" s="38" t="str">
        <f t="shared" si="105"/>
        <v/>
      </c>
      <c r="BK75" s="38" t="str">
        <f t="shared" si="106"/>
        <v/>
      </c>
      <c r="BL75" s="38" t="str">
        <f t="shared" si="107"/>
        <v/>
      </c>
      <c r="BM75" s="34" t="str">
        <f t="shared" si="108"/>
        <v/>
      </c>
      <c r="BN75" s="38" t="str">
        <f t="shared" si="109"/>
        <v/>
      </c>
      <c r="BO75" s="314" t="str">
        <f t="shared" si="110"/>
        <v/>
      </c>
      <c r="BP75" s="84" t="str">
        <f t="shared" si="111"/>
        <v/>
      </c>
      <c r="BQ75" s="313" t="str">
        <f>IF(AND($A75&lt;&gt;"",$L75=INDEX(Cat_SiNo,2)),COUNTIFS($L$4:$L75,INDEX(Cat_SiNo,2)),"")</f>
        <v/>
      </c>
    </row>
    <row r="76" spans="1:69" ht="31.95" customHeight="1" x14ac:dyDescent="0.3">
      <c r="A76" s="39"/>
      <c r="B76" s="32"/>
      <c r="C76" s="32"/>
      <c r="D76" s="32"/>
      <c r="E76" s="32"/>
      <c r="F76" s="32"/>
      <c r="G76" s="32"/>
      <c r="H76" s="32"/>
      <c r="I76" s="32"/>
      <c r="J76" s="82"/>
      <c r="K76" s="32"/>
      <c r="L76" s="32"/>
      <c r="M76" s="32"/>
      <c r="N76" s="32"/>
      <c r="O76" s="32"/>
      <c r="P76" s="32"/>
      <c r="Q76" s="32"/>
      <c r="R76" s="32"/>
      <c r="S76" s="34" t="str">
        <f t="shared" si="75"/>
        <v/>
      </c>
      <c r="T76" s="32"/>
      <c r="U76" s="32"/>
      <c r="V76" s="32"/>
      <c r="W76" s="32"/>
      <c r="X76" s="32"/>
      <c r="Y76" s="32"/>
      <c r="Z76" s="32"/>
      <c r="AA76" s="32"/>
      <c r="AB76" s="32"/>
      <c r="AC76" s="32"/>
      <c r="AD76" s="38" t="str">
        <f t="shared" si="76"/>
        <v/>
      </c>
      <c r="AE76" s="38" t="str">
        <f t="shared" si="77"/>
        <v/>
      </c>
      <c r="AF76" s="40" t="str">
        <f t="shared" si="78"/>
        <v/>
      </c>
      <c r="AG76" s="38" t="str">
        <f t="shared" si="79"/>
        <v/>
      </c>
      <c r="AH76" s="38" t="str">
        <f t="shared" si="80"/>
        <v/>
      </c>
      <c r="AI76" s="40" t="str">
        <f t="shared" si="81"/>
        <v/>
      </c>
      <c r="AJ76" s="38" t="str">
        <f t="shared" si="82"/>
        <v/>
      </c>
      <c r="AK76" s="38" t="str">
        <f t="shared" si="83"/>
        <v/>
      </c>
      <c r="AL76" s="40" t="str">
        <f t="shared" si="84"/>
        <v/>
      </c>
      <c r="AM76" s="34" t="str">
        <f t="shared" si="85"/>
        <v/>
      </c>
      <c r="AN76" s="35" t="str">
        <f t="shared" si="86"/>
        <v/>
      </c>
      <c r="AO76" s="35" t="str">
        <f t="shared" si="87"/>
        <v/>
      </c>
      <c r="AP76" s="36" t="str">
        <f t="shared" si="88"/>
        <v/>
      </c>
      <c r="AQ76" s="37" t="str">
        <f t="shared" si="89"/>
        <v/>
      </c>
      <c r="AR76" s="37" t="str">
        <f t="shared" si="90"/>
        <v/>
      </c>
      <c r="AS76" s="34" t="str">
        <f t="shared" si="91"/>
        <v/>
      </c>
      <c r="AT76" s="34" t="str">
        <f t="shared" si="92"/>
        <v/>
      </c>
      <c r="AU76" s="37" t="str">
        <f t="shared" si="93"/>
        <v/>
      </c>
      <c r="AV76" s="50" t="str">
        <f t="shared" si="94"/>
        <v/>
      </c>
      <c r="AW76" s="50" t="str">
        <f t="shared" si="95"/>
        <v/>
      </c>
      <c r="AX76" s="50" t="str">
        <f t="shared" si="96"/>
        <v/>
      </c>
      <c r="AY76" s="50" t="str">
        <f t="shared" si="97"/>
        <v/>
      </c>
      <c r="AZ76" s="34" t="str">
        <f t="shared" si="98"/>
        <v/>
      </c>
      <c r="BA76" s="63" t="str">
        <f t="shared" si="99"/>
        <v/>
      </c>
      <c r="BB76" s="64" t="str">
        <f t="shared" si="100"/>
        <v/>
      </c>
      <c r="BC76" s="26" t="str">
        <f t="shared" si="112"/>
        <v/>
      </c>
      <c r="BD76" s="34" t="str">
        <f>IF($BB76="","",_xlfn.RANK.EQ($BB76,$BB$4:$BB$103,0)+COUNTIF($BB$4:$BB76,$BB76)-1)</f>
        <v/>
      </c>
      <c r="BE76" s="32"/>
      <c r="BF76" s="38" t="str">
        <f t="shared" si="101"/>
        <v/>
      </c>
      <c r="BG76" s="38" t="str">
        <f t="shared" si="102"/>
        <v/>
      </c>
      <c r="BH76" s="38" t="str">
        <f t="shared" si="103"/>
        <v/>
      </c>
      <c r="BI76" s="38" t="str">
        <f t="shared" si="104"/>
        <v/>
      </c>
      <c r="BJ76" s="38" t="str">
        <f t="shared" si="105"/>
        <v/>
      </c>
      <c r="BK76" s="38" t="str">
        <f t="shared" si="106"/>
        <v/>
      </c>
      <c r="BL76" s="38" t="str">
        <f t="shared" si="107"/>
        <v/>
      </c>
      <c r="BM76" s="34" t="str">
        <f t="shared" si="108"/>
        <v/>
      </c>
      <c r="BN76" s="38" t="str">
        <f t="shared" si="109"/>
        <v/>
      </c>
      <c r="BO76" s="314" t="str">
        <f t="shared" si="110"/>
        <v/>
      </c>
      <c r="BP76" s="84" t="str">
        <f t="shared" si="111"/>
        <v/>
      </c>
      <c r="BQ76" s="313" t="str">
        <f>IF(AND($A76&lt;&gt;"",$L76=INDEX(Cat_SiNo,2)),COUNTIFS($L$4:$L76,INDEX(Cat_SiNo,2)),"")</f>
        <v/>
      </c>
    </row>
    <row r="77" spans="1:69" ht="31.95" customHeight="1" x14ac:dyDescent="0.3">
      <c r="A77" s="39"/>
      <c r="B77" s="32"/>
      <c r="C77" s="32"/>
      <c r="D77" s="32"/>
      <c r="E77" s="32"/>
      <c r="F77" s="32"/>
      <c r="G77" s="32"/>
      <c r="H77" s="32"/>
      <c r="I77" s="32"/>
      <c r="J77" s="82"/>
      <c r="K77" s="32"/>
      <c r="L77" s="32"/>
      <c r="M77" s="32"/>
      <c r="N77" s="32"/>
      <c r="O77" s="32"/>
      <c r="P77" s="32"/>
      <c r="Q77" s="32"/>
      <c r="R77" s="32"/>
      <c r="S77" s="34" t="str">
        <f t="shared" si="75"/>
        <v/>
      </c>
      <c r="T77" s="32"/>
      <c r="U77" s="32"/>
      <c r="V77" s="32"/>
      <c r="W77" s="32"/>
      <c r="X77" s="32"/>
      <c r="Y77" s="32"/>
      <c r="Z77" s="32"/>
      <c r="AA77" s="32"/>
      <c r="AB77" s="32"/>
      <c r="AC77" s="32"/>
      <c r="AD77" s="38" t="str">
        <f t="shared" si="76"/>
        <v/>
      </c>
      <c r="AE77" s="38" t="str">
        <f t="shared" si="77"/>
        <v/>
      </c>
      <c r="AF77" s="40" t="str">
        <f t="shared" si="78"/>
        <v/>
      </c>
      <c r="AG77" s="38" t="str">
        <f t="shared" si="79"/>
        <v/>
      </c>
      <c r="AH77" s="38" t="str">
        <f t="shared" si="80"/>
        <v/>
      </c>
      <c r="AI77" s="40" t="str">
        <f t="shared" si="81"/>
        <v/>
      </c>
      <c r="AJ77" s="38" t="str">
        <f t="shared" si="82"/>
        <v/>
      </c>
      <c r="AK77" s="38" t="str">
        <f t="shared" si="83"/>
        <v/>
      </c>
      <c r="AL77" s="40" t="str">
        <f t="shared" si="84"/>
        <v/>
      </c>
      <c r="AM77" s="34" t="str">
        <f t="shared" si="85"/>
        <v/>
      </c>
      <c r="AN77" s="35" t="str">
        <f t="shared" si="86"/>
        <v/>
      </c>
      <c r="AO77" s="35" t="str">
        <f t="shared" si="87"/>
        <v/>
      </c>
      <c r="AP77" s="36" t="str">
        <f t="shared" si="88"/>
        <v/>
      </c>
      <c r="AQ77" s="37" t="str">
        <f t="shared" si="89"/>
        <v/>
      </c>
      <c r="AR77" s="37" t="str">
        <f t="shared" si="90"/>
        <v/>
      </c>
      <c r="AS77" s="34" t="str">
        <f t="shared" si="91"/>
        <v/>
      </c>
      <c r="AT77" s="34" t="str">
        <f t="shared" si="92"/>
        <v/>
      </c>
      <c r="AU77" s="37" t="str">
        <f t="shared" si="93"/>
        <v/>
      </c>
      <c r="AV77" s="50" t="str">
        <f t="shared" si="94"/>
        <v/>
      </c>
      <c r="AW77" s="50" t="str">
        <f t="shared" si="95"/>
        <v/>
      </c>
      <c r="AX77" s="50" t="str">
        <f t="shared" si="96"/>
        <v/>
      </c>
      <c r="AY77" s="50" t="str">
        <f t="shared" si="97"/>
        <v/>
      </c>
      <c r="AZ77" s="34" t="str">
        <f t="shared" si="98"/>
        <v/>
      </c>
      <c r="BA77" s="63" t="str">
        <f t="shared" si="99"/>
        <v/>
      </c>
      <c r="BB77" s="64" t="str">
        <f t="shared" si="100"/>
        <v/>
      </c>
      <c r="BC77" s="26" t="str">
        <f t="shared" si="112"/>
        <v/>
      </c>
      <c r="BD77" s="34" t="str">
        <f>IF($BB77="","",_xlfn.RANK.EQ($BB77,$BB$4:$BB$103,0)+COUNTIF($BB$4:$BB77,$BB77)-1)</f>
        <v/>
      </c>
      <c r="BE77" s="32"/>
      <c r="BF77" s="38" t="str">
        <f t="shared" si="101"/>
        <v/>
      </c>
      <c r="BG77" s="38" t="str">
        <f t="shared" si="102"/>
        <v/>
      </c>
      <c r="BH77" s="38" t="str">
        <f t="shared" si="103"/>
        <v/>
      </c>
      <c r="BI77" s="38" t="str">
        <f t="shared" si="104"/>
        <v/>
      </c>
      <c r="BJ77" s="38" t="str">
        <f t="shared" si="105"/>
        <v/>
      </c>
      <c r="BK77" s="38" t="str">
        <f t="shared" si="106"/>
        <v/>
      </c>
      <c r="BL77" s="38" t="str">
        <f t="shared" si="107"/>
        <v/>
      </c>
      <c r="BM77" s="34" t="str">
        <f t="shared" si="108"/>
        <v/>
      </c>
      <c r="BN77" s="38" t="str">
        <f t="shared" si="109"/>
        <v/>
      </c>
      <c r="BO77" s="314" t="str">
        <f t="shared" si="110"/>
        <v/>
      </c>
      <c r="BP77" s="84" t="str">
        <f t="shared" si="111"/>
        <v/>
      </c>
      <c r="BQ77" s="313" t="str">
        <f>IF(AND($A77&lt;&gt;"",$L77=INDEX(Cat_SiNo,2)),COUNTIFS($L$4:$L77,INDEX(Cat_SiNo,2)),"")</f>
        <v/>
      </c>
    </row>
    <row r="78" spans="1:69" ht="31.95" customHeight="1" x14ac:dyDescent="0.3">
      <c r="A78" s="39"/>
      <c r="B78" s="32"/>
      <c r="C78" s="32"/>
      <c r="D78" s="32"/>
      <c r="E78" s="32"/>
      <c r="F78" s="32"/>
      <c r="G78" s="32"/>
      <c r="H78" s="32"/>
      <c r="I78" s="32"/>
      <c r="J78" s="82"/>
      <c r="K78" s="32"/>
      <c r="L78" s="32"/>
      <c r="M78" s="32"/>
      <c r="N78" s="32"/>
      <c r="O78" s="32"/>
      <c r="P78" s="32"/>
      <c r="Q78" s="32"/>
      <c r="R78" s="32"/>
      <c r="S78" s="34" t="str">
        <f t="shared" si="75"/>
        <v/>
      </c>
      <c r="T78" s="32"/>
      <c r="U78" s="32"/>
      <c r="V78" s="32"/>
      <c r="W78" s="32"/>
      <c r="X78" s="32"/>
      <c r="Y78" s="32"/>
      <c r="Z78" s="32"/>
      <c r="AA78" s="32"/>
      <c r="AB78" s="32"/>
      <c r="AC78" s="32"/>
      <c r="AD78" s="38" t="str">
        <f t="shared" si="76"/>
        <v/>
      </c>
      <c r="AE78" s="38" t="str">
        <f t="shared" si="77"/>
        <v/>
      </c>
      <c r="AF78" s="40" t="str">
        <f t="shared" si="78"/>
        <v/>
      </c>
      <c r="AG78" s="38" t="str">
        <f t="shared" si="79"/>
        <v/>
      </c>
      <c r="AH78" s="38" t="str">
        <f t="shared" si="80"/>
        <v/>
      </c>
      <c r="AI78" s="40" t="str">
        <f t="shared" si="81"/>
        <v/>
      </c>
      <c r="AJ78" s="38" t="str">
        <f t="shared" si="82"/>
        <v/>
      </c>
      <c r="AK78" s="38" t="str">
        <f t="shared" si="83"/>
        <v/>
      </c>
      <c r="AL78" s="40" t="str">
        <f t="shared" si="84"/>
        <v/>
      </c>
      <c r="AM78" s="34" t="str">
        <f t="shared" si="85"/>
        <v/>
      </c>
      <c r="AN78" s="35" t="str">
        <f t="shared" si="86"/>
        <v/>
      </c>
      <c r="AO78" s="35" t="str">
        <f t="shared" si="87"/>
        <v/>
      </c>
      <c r="AP78" s="36" t="str">
        <f t="shared" si="88"/>
        <v/>
      </c>
      <c r="AQ78" s="37" t="str">
        <f t="shared" si="89"/>
        <v/>
      </c>
      <c r="AR78" s="37" t="str">
        <f t="shared" si="90"/>
        <v/>
      </c>
      <c r="AS78" s="34" t="str">
        <f t="shared" si="91"/>
        <v/>
      </c>
      <c r="AT78" s="34" t="str">
        <f t="shared" si="92"/>
        <v/>
      </c>
      <c r="AU78" s="37" t="str">
        <f t="shared" si="93"/>
        <v/>
      </c>
      <c r="AV78" s="50" t="str">
        <f t="shared" si="94"/>
        <v/>
      </c>
      <c r="AW78" s="50" t="str">
        <f t="shared" si="95"/>
        <v/>
      </c>
      <c r="AX78" s="50" t="str">
        <f t="shared" si="96"/>
        <v/>
      </c>
      <c r="AY78" s="50" t="str">
        <f t="shared" si="97"/>
        <v/>
      </c>
      <c r="AZ78" s="34" t="str">
        <f t="shared" si="98"/>
        <v/>
      </c>
      <c r="BA78" s="63" t="str">
        <f t="shared" si="99"/>
        <v/>
      </c>
      <c r="BB78" s="64" t="str">
        <f t="shared" si="100"/>
        <v/>
      </c>
      <c r="BC78" s="26" t="str">
        <f t="shared" si="112"/>
        <v/>
      </c>
      <c r="BD78" s="34" t="str">
        <f>IF($BB78="","",_xlfn.RANK.EQ($BB78,$BB$4:$BB$103,0)+COUNTIF($BB$4:$BB78,$BB78)-1)</f>
        <v/>
      </c>
      <c r="BE78" s="32"/>
      <c r="BF78" s="38" t="str">
        <f t="shared" si="101"/>
        <v/>
      </c>
      <c r="BG78" s="38" t="str">
        <f t="shared" si="102"/>
        <v/>
      </c>
      <c r="BH78" s="38" t="str">
        <f t="shared" si="103"/>
        <v/>
      </c>
      <c r="BI78" s="38" t="str">
        <f t="shared" si="104"/>
        <v/>
      </c>
      <c r="BJ78" s="38" t="str">
        <f t="shared" si="105"/>
        <v/>
      </c>
      <c r="BK78" s="38" t="str">
        <f t="shared" si="106"/>
        <v/>
      </c>
      <c r="BL78" s="38" t="str">
        <f t="shared" si="107"/>
        <v/>
      </c>
      <c r="BM78" s="34" t="str">
        <f t="shared" si="108"/>
        <v/>
      </c>
      <c r="BN78" s="38" t="str">
        <f t="shared" si="109"/>
        <v/>
      </c>
      <c r="BO78" s="314" t="str">
        <f t="shared" si="110"/>
        <v/>
      </c>
      <c r="BP78" s="84" t="str">
        <f t="shared" si="111"/>
        <v/>
      </c>
      <c r="BQ78" s="313" t="str">
        <f>IF(AND($A78&lt;&gt;"",$L78=INDEX(Cat_SiNo,2)),COUNTIFS($L$4:$L78,INDEX(Cat_SiNo,2)),"")</f>
        <v/>
      </c>
    </row>
    <row r="79" spans="1:69" ht="31.95" customHeight="1" x14ac:dyDescent="0.3">
      <c r="A79" s="39"/>
      <c r="B79" s="32"/>
      <c r="C79" s="32"/>
      <c r="D79" s="32"/>
      <c r="E79" s="32"/>
      <c r="F79" s="32"/>
      <c r="G79" s="32"/>
      <c r="H79" s="32"/>
      <c r="I79" s="32"/>
      <c r="J79" s="82"/>
      <c r="K79" s="32"/>
      <c r="L79" s="32"/>
      <c r="M79" s="32"/>
      <c r="N79" s="32"/>
      <c r="O79" s="32"/>
      <c r="P79" s="32"/>
      <c r="Q79" s="32"/>
      <c r="R79" s="32"/>
      <c r="S79" s="34" t="str">
        <f t="shared" si="75"/>
        <v/>
      </c>
      <c r="T79" s="32"/>
      <c r="U79" s="32"/>
      <c r="V79" s="32"/>
      <c r="W79" s="32"/>
      <c r="X79" s="32"/>
      <c r="Y79" s="32"/>
      <c r="Z79" s="32"/>
      <c r="AA79" s="32"/>
      <c r="AB79" s="32"/>
      <c r="AC79" s="32"/>
      <c r="AD79" s="38" t="str">
        <f t="shared" si="76"/>
        <v/>
      </c>
      <c r="AE79" s="38" t="str">
        <f t="shared" si="77"/>
        <v/>
      </c>
      <c r="AF79" s="40" t="str">
        <f t="shared" si="78"/>
        <v/>
      </c>
      <c r="AG79" s="38" t="str">
        <f t="shared" si="79"/>
        <v/>
      </c>
      <c r="AH79" s="38" t="str">
        <f t="shared" si="80"/>
        <v/>
      </c>
      <c r="AI79" s="40" t="str">
        <f t="shared" si="81"/>
        <v/>
      </c>
      <c r="AJ79" s="38" t="str">
        <f t="shared" si="82"/>
        <v/>
      </c>
      <c r="AK79" s="38" t="str">
        <f t="shared" si="83"/>
        <v/>
      </c>
      <c r="AL79" s="40" t="str">
        <f t="shared" si="84"/>
        <v/>
      </c>
      <c r="AM79" s="34" t="str">
        <f t="shared" si="85"/>
        <v/>
      </c>
      <c r="AN79" s="35" t="str">
        <f t="shared" si="86"/>
        <v/>
      </c>
      <c r="AO79" s="35" t="str">
        <f t="shared" si="87"/>
        <v/>
      </c>
      <c r="AP79" s="36" t="str">
        <f t="shared" si="88"/>
        <v/>
      </c>
      <c r="AQ79" s="37" t="str">
        <f t="shared" si="89"/>
        <v/>
      </c>
      <c r="AR79" s="37" t="str">
        <f t="shared" si="90"/>
        <v/>
      </c>
      <c r="AS79" s="34" t="str">
        <f t="shared" si="91"/>
        <v/>
      </c>
      <c r="AT79" s="34" t="str">
        <f t="shared" si="92"/>
        <v/>
      </c>
      <c r="AU79" s="37" t="str">
        <f t="shared" si="93"/>
        <v/>
      </c>
      <c r="AV79" s="50" t="str">
        <f t="shared" si="94"/>
        <v/>
      </c>
      <c r="AW79" s="50" t="str">
        <f t="shared" si="95"/>
        <v/>
      </c>
      <c r="AX79" s="50" t="str">
        <f t="shared" si="96"/>
        <v/>
      </c>
      <c r="AY79" s="50" t="str">
        <f t="shared" si="97"/>
        <v/>
      </c>
      <c r="AZ79" s="34" t="str">
        <f t="shared" si="98"/>
        <v/>
      </c>
      <c r="BA79" s="63" t="str">
        <f t="shared" si="99"/>
        <v/>
      </c>
      <c r="BB79" s="64" t="str">
        <f t="shared" si="100"/>
        <v/>
      </c>
      <c r="BC79" s="26" t="str">
        <f t="shared" si="112"/>
        <v/>
      </c>
      <c r="BD79" s="34" t="str">
        <f>IF($BB79="","",_xlfn.RANK.EQ($BB79,$BB$4:$BB$103,0)+COUNTIF($BB$4:$BB79,$BB79)-1)</f>
        <v/>
      </c>
      <c r="BE79" s="32"/>
      <c r="BF79" s="38" t="str">
        <f t="shared" si="101"/>
        <v/>
      </c>
      <c r="BG79" s="38" t="str">
        <f t="shared" si="102"/>
        <v/>
      </c>
      <c r="BH79" s="38" t="str">
        <f t="shared" si="103"/>
        <v/>
      </c>
      <c r="BI79" s="38" t="str">
        <f t="shared" si="104"/>
        <v/>
      </c>
      <c r="BJ79" s="38" t="str">
        <f t="shared" si="105"/>
        <v/>
      </c>
      <c r="BK79" s="38" t="str">
        <f t="shared" si="106"/>
        <v/>
      </c>
      <c r="BL79" s="38" t="str">
        <f t="shared" si="107"/>
        <v/>
      </c>
      <c r="BM79" s="34" t="str">
        <f t="shared" si="108"/>
        <v/>
      </c>
      <c r="BN79" s="38" t="str">
        <f t="shared" si="109"/>
        <v/>
      </c>
      <c r="BO79" s="314" t="str">
        <f t="shared" si="110"/>
        <v/>
      </c>
      <c r="BP79" s="84" t="str">
        <f t="shared" si="111"/>
        <v/>
      </c>
      <c r="BQ79" s="313" t="str">
        <f>IF(AND($A79&lt;&gt;"",$L79=INDEX(Cat_SiNo,2)),COUNTIFS($L$4:$L79,INDEX(Cat_SiNo,2)),"")</f>
        <v/>
      </c>
    </row>
    <row r="80" spans="1:69" ht="31.95" customHeight="1" x14ac:dyDescent="0.3">
      <c r="A80" s="39"/>
      <c r="B80" s="32"/>
      <c r="C80" s="32"/>
      <c r="D80" s="32"/>
      <c r="E80" s="32"/>
      <c r="F80" s="32"/>
      <c r="G80" s="32"/>
      <c r="H80" s="32"/>
      <c r="I80" s="32"/>
      <c r="J80" s="82"/>
      <c r="K80" s="32"/>
      <c r="L80" s="32"/>
      <c r="M80" s="32"/>
      <c r="N80" s="32"/>
      <c r="O80" s="32"/>
      <c r="P80" s="32"/>
      <c r="Q80" s="32"/>
      <c r="R80" s="32"/>
      <c r="S80" s="34" t="str">
        <f t="shared" si="75"/>
        <v/>
      </c>
      <c r="T80" s="32"/>
      <c r="U80" s="32"/>
      <c r="V80" s="32"/>
      <c r="W80" s="32"/>
      <c r="X80" s="32"/>
      <c r="Y80" s="32"/>
      <c r="Z80" s="32"/>
      <c r="AA80" s="32"/>
      <c r="AB80" s="32"/>
      <c r="AC80" s="32"/>
      <c r="AD80" s="38" t="str">
        <f t="shared" si="76"/>
        <v/>
      </c>
      <c r="AE80" s="38" t="str">
        <f t="shared" si="77"/>
        <v/>
      </c>
      <c r="AF80" s="40" t="str">
        <f t="shared" si="78"/>
        <v/>
      </c>
      <c r="AG80" s="38" t="str">
        <f t="shared" si="79"/>
        <v/>
      </c>
      <c r="AH80" s="38" t="str">
        <f t="shared" si="80"/>
        <v/>
      </c>
      <c r="AI80" s="40" t="str">
        <f t="shared" si="81"/>
        <v/>
      </c>
      <c r="AJ80" s="38" t="str">
        <f t="shared" si="82"/>
        <v/>
      </c>
      <c r="AK80" s="38" t="str">
        <f t="shared" si="83"/>
        <v/>
      </c>
      <c r="AL80" s="40" t="str">
        <f t="shared" si="84"/>
        <v/>
      </c>
      <c r="AM80" s="34" t="str">
        <f t="shared" si="85"/>
        <v/>
      </c>
      <c r="AN80" s="35" t="str">
        <f t="shared" si="86"/>
        <v/>
      </c>
      <c r="AO80" s="35" t="str">
        <f t="shared" si="87"/>
        <v/>
      </c>
      <c r="AP80" s="36" t="str">
        <f t="shared" si="88"/>
        <v/>
      </c>
      <c r="AQ80" s="37" t="str">
        <f t="shared" si="89"/>
        <v/>
      </c>
      <c r="AR80" s="37" t="str">
        <f t="shared" si="90"/>
        <v/>
      </c>
      <c r="AS80" s="34" t="str">
        <f t="shared" si="91"/>
        <v/>
      </c>
      <c r="AT80" s="34" t="str">
        <f t="shared" si="92"/>
        <v/>
      </c>
      <c r="AU80" s="37" t="str">
        <f t="shared" si="93"/>
        <v/>
      </c>
      <c r="AV80" s="50" t="str">
        <f t="shared" si="94"/>
        <v/>
      </c>
      <c r="AW80" s="50" t="str">
        <f t="shared" si="95"/>
        <v/>
      </c>
      <c r="AX80" s="50" t="str">
        <f t="shared" si="96"/>
        <v/>
      </c>
      <c r="AY80" s="50" t="str">
        <f t="shared" si="97"/>
        <v/>
      </c>
      <c r="AZ80" s="34" t="str">
        <f t="shared" si="98"/>
        <v/>
      </c>
      <c r="BA80" s="63" t="str">
        <f t="shared" si="99"/>
        <v/>
      </c>
      <c r="BB80" s="64" t="str">
        <f t="shared" si="100"/>
        <v/>
      </c>
      <c r="BC80" s="26" t="str">
        <f t="shared" si="112"/>
        <v/>
      </c>
      <c r="BD80" s="34" t="str">
        <f>IF($BB80="","",_xlfn.RANK.EQ($BB80,$BB$4:$BB$103,0)+COUNTIF($BB$4:$BB80,$BB80)-1)</f>
        <v/>
      </c>
      <c r="BE80" s="32"/>
      <c r="BF80" s="38" t="str">
        <f t="shared" si="101"/>
        <v/>
      </c>
      <c r="BG80" s="38" t="str">
        <f t="shared" si="102"/>
        <v/>
      </c>
      <c r="BH80" s="38" t="str">
        <f t="shared" si="103"/>
        <v/>
      </c>
      <c r="BI80" s="38" t="str">
        <f t="shared" si="104"/>
        <v/>
      </c>
      <c r="BJ80" s="38" t="str">
        <f t="shared" si="105"/>
        <v/>
      </c>
      <c r="BK80" s="38" t="str">
        <f t="shared" si="106"/>
        <v/>
      </c>
      <c r="BL80" s="38" t="str">
        <f t="shared" si="107"/>
        <v/>
      </c>
      <c r="BM80" s="34" t="str">
        <f t="shared" si="108"/>
        <v/>
      </c>
      <c r="BN80" s="38" t="str">
        <f t="shared" si="109"/>
        <v/>
      </c>
      <c r="BO80" s="314" t="str">
        <f t="shared" si="110"/>
        <v/>
      </c>
      <c r="BP80" s="84" t="str">
        <f t="shared" si="111"/>
        <v/>
      </c>
      <c r="BQ80" s="313" t="str">
        <f>IF(AND($A80&lt;&gt;"",$L80=INDEX(Cat_SiNo,2)),COUNTIFS($L$4:$L80,INDEX(Cat_SiNo,2)),"")</f>
        <v/>
      </c>
    </row>
    <row r="81" spans="1:69" ht="31.95" customHeight="1" x14ac:dyDescent="0.3">
      <c r="A81" s="39"/>
      <c r="B81" s="32"/>
      <c r="C81" s="32"/>
      <c r="D81" s="32"/>
      <c r="E81" s="32"/>
      <c r="F81" s="32"/>
      <c r="G81" s="32"/>
      <c r="H81" s="32"/>
      <c r="I81" s="32"/>
      <c r="J81" s="82"/>
      <c r="K81" s="32"/>
      <c r="L81" s="32"/>
      <c r="M81" s="32"/>
      <c r="N81" s="32"/>
      <c r="O81" s="32"/>
      <c r="P81" s="32"/>
      <c r="Q81" s="32"/>
      <c r="R81" s="32"/>
      <c r="S81" s="34" t="str">
        <f t="shared" si="75"/>
        <v/>
      </c>
      <c r="T81" s="32"/>
      <c r="U81" s="32"/>
      <c r="V81" s="32"/>
      <c r="W81" s="32"/>
      <c r="X81" s="32"/>
      <c r="Y81" s="32"/>
      <c r="Z81" s="32"/>
      <c r="AA81" s="32"/>
      <c r="AB81" s="32"/>
      <c r="AC81" s="32"/>
      <c r="AD81" s="38" t="str">
        <f t="shared" si="76"/>
        <v/>
      </c>
      <c r="AE81" s="38" t="str">
        <f t="shared" si="77"/>
        <v/>
      </c>
      <c r="AF81" s="40" t="str">
        <f t="shared" si="78"/>
        <v/>
      </c>
      <c r="AG81" s="38" t="str">
        <f t="shared" si="79"/>
        <v/>
      </c>
      <c r="AH81" s="38" t="str">
        <f t="shared" si="80"/>
        <v/>
      </c>
      <c r="AI81" s="40" t="str">
        <f t="shared" si="81"/>
        <v/>
      </c>
      <c r="AJ81" s="38" t="str">
        <f t="shared" si="82"/>
        <v/>
      </c>
      <c r="AK81" s="38" t="str">
        <f t="shared" si="83"/>
        <v/>
      </c>
      <c r="AL81" s="40" t="str">
        <f t="shared" si="84"/>
        <v/>
      </c>
      <c r="AM81" s="34" t="str">
        <f t="shared" si="85"/>
        <v/>
      </c>
      <c r="AN81" s="35" t="str">
        <f t="shared" si="86"/>
        <v/>
      </c>
      <c r="AO81" s="35" t="str">
        <f t="shared" si="87"/>
        <v/>
      </c>
      <c r="AP81" s="36" t="str">
        <f t="shared" si="88"/>
        <v/>
      </c>
      <c r="AQ81" s="37" t="str">
        <f t="shared" si="89"/>
        <v/>
      </c>
      <c r="AR81" s="37" t="str">
        <f t="shared" si="90"/>
        <v/>
      </c>
      <c r="AS81" s="34" t="str">
        <f t="shared" si="91"/>
        <v/>
      </c>
      <c r="AT81" s="34" t="str">
        <f t="shared" si="92"/>
        <v/>
      </c>
      <c r="AU81" s="37" t="str">
        <f t="shared" si="93"/>
        <v/>
      </c>
      <c r="AV81" s="50" t="str">
        <f t="shared" si="94"/>
        <v/>
      </c>
      <c r="AW81" s="50" t="str">
        <f t="shared" si="95"/>
        <v/>
      </c>
      <c r="AX81" s="50" t="str">
        <f t="shared" si="96"/>
        <v/>
      </c>
      <c r="AY81" s="50" t="str">
        <f t="shared" si="97"/>
        <v/>
      </c>
      <c r="AZ81" s="34" t="str">
        <f t="shared" si="98"/>
        <v/>
      </c>
      <c r="BA81" s="63" t="str">
        <f t="shared" si="99"/>
        <v/>
      </c>
      <c r="BB81" s="64" t="str">
        <f t="shared" si="100"/>
        <v/>
      </c>
      <c r="BC81" s="26" t="str">
        <f t="shared" si="112"/>
        <v/>
      </c>
      <c r="BD81" s="34" t="str">
        <f>IF($BB81="","",_xlfn.RANK.EQ($BB81,$BB$4:$BB$103,0)+COUNTIF($BB$4:$BB81,$BB81)-1)</f>
        <v/>
      </c>
      <c r="BE81" s="32"/>
      <c r="BF81" s="38" t="str">
        <f t="shared" si="101"/>
        <v/>
      </c>
      <c r="BG81" s="38" t="str">
        <f t="shared" si="102"/>
        <v/>
      </c>
      <c r="BH81" s="38" t="str">
        <f t="shared" si="103"/>
        <v/>
      </c>
      <c r="BI81" s="38" t="str">
        <f t="shared" si="104"/>
        <v/>
      </c>
      <c r="BJ81" s="38" t="str">
        <f t="shared" si="105"/>
        <v/>
      </c>
      <c r="BK81" s="38" t="str">
        <f t="shared" si="106"/>
        <v/>
      </c>
      <c r="BL81" s="38" t="str">
        <f t="shared" si="107"/>
        <v/>
      </c>
      <c r="BM81" s="34" t="str">
        <f t="shared" si="108"/>
        <v/>
      </c>
      <c r="BN81" s="38" t="str">
        <f t="shared" si="109"/>
        <v/>
      </c>
      <c r="BO81" s="314" t="str">
        <f t="shared" si="110"/>
        <v/>
      </c>
      <c r="BP81" s="84" t="str">
        <f t="shared" si="111"/>
        <v/>
      </c>
      <c r="BQ81" s="313" t="str">
        <f>IF(AND($A81&lt;&gt;"",$L81=INDEX(Cat_SiNo,2)),COUNTIFS($L$4:$L81,INDEX(Cat_SiNo,2)),"")</f>
        <v/>
      </c>
    </row>
    <row r="82" spans="1:69" ht="31.95" customHeight="1" x14ac:dyDescent="0.3">
      <c r="A82" s="39"/>
      <c r="B82" s="32"/>
      <c r="C82" s="32"/>
      <c r="D82" s="32"/>
      <c r="E82" s="32"/>
      <c r="F82" s="32"/>
      <c r="G82" s="32"/>
      <c r="H82" s="32"/>
      <c r="I82" s="32"/>
      <c r="J82" s="82"/>
      <c r="K82" s="32"/>
      <c r="L82" s="32"/>
      <c r="M82" s="32"/>
      <c r="N82" s="32"/>
      <c r="O82" s="32"/>
      <c r="P82" s="32"/>
      <c r="Q82" s="32"/>
      <c r="R82" s="32"/>
      <c r="S82" s="34" t="str">
        <f t="shared" si="75"/>
        <v/>
      </c>
      <c r="T82" s="32"/>
      <c r="U82" s="32"/>
      <c r="V82" s="32"/>
      <c r="W82" s="32"/>
      <c r="X82" s="32"/>
      <c r="Y82" s="32"/>
      <c r="Z82" s="32"/>
      <c r="AA82" s="32"/>
      <c r="AB82" s="32"/>
      <c r="AC82" s="32"/>
      <c r="AD82" s="38" t="str">
        <f t="shared" si="76"/>
        <v/>
      </c>
      <c r="AE82" s="38" t="str">
        <f t="shared" si="77"/>
        <v/>
      </c>
      <c r="AF82" s="40" t="str">
        <f t="shared" si="78"/>
        <v/>
      </c>
      <c r="AG82" s="38" t="str">
        <f t="shared" si="79"/>
        <v/>
      </c>
      <c r="AH82" s="38" t="str">
        <f t="shared" si="80"/>
        <v/>
      </c>
      <c r="AI82" s="40" t="str">
        <f t="shared" si="81"/>
        <v/>
      </c>
      <c r="AJ82" s="38" t="str">
        <f t="shared" si="82"/>
        <v/>
      </c>
      <c r="AK82" s="38" t="str">
        <f t="shared" si="83"/>
        <v/>
      </c>
      <c r="AL82" s="40" t="str">
        <f t="shared" si="84"/>
        <v/>
      </c>
      <c r="AM82" s="34" t="str">
        <f t="shared" si="85"/>
        <v/>
      </c>
      <c r="AN82" s="35" t="str">
        <f t="shared" si="86"/>
        <v/>
      </c>
      <c r="AO82" s="35" t="str">
        <f t="shared" si="87"/>
        <v/>
      </c>
      <c r="AP82" s="36" t="str">
        <f t="shared" si="88"/>
        <v/>
      </c>
      <c r="AQ82" s="37" t="str">
        <f t="shared" si="89"/>
        <v/>
      </c>
      <c r="AR82" s="37" t="str">
        <f t="shared" si="90"/>
        <v/>
      </c>
      <c r="AS82" s="34" t="str">
        <f t="shared" si="91"/>
        <v/>
      </c>
      <c r="AT82" s="34" t="str">
        <f t="shared" si="92"/>
        <v/>
      </c>
      <c r="AU82" s="37" t="str">
        <f t="shared" si="93"/>
        <v/>
      </c>
      <c r="AV82" s="50" t="str">
        <f t="shared" si="94"/>
        <v/>
      </c>
      <c r="AW82" s="50" t="str">
        <f t="shared" si="95"/>
        <v/>
      </c>
      <c r="AX82" s="50" t="str">
        <f t="shared" si="96"/>
        <v/>
      </c>
      <c r="AY82" s="50" t="str">
        <f t="shared" si="97"/>
        <v/>
      </c>
      <c r="AZ82" s="34" t="str">
        <f t="shared" si="98"/>
        <v/>
      </c>
      <c r="BA82" s="63" t="str">
        <f t="shared" si="99"/>
        <v/>
      </c>
      <c r="BB82" s="64" t="str">
        <f t="shared" si="100"/>
        <v/>
      </c>
      <c r="BC82" s="26" t="str">
        <f t="shared" si="112"/>
        <v/>
      </c>
      <c r="BD82" s="34" t="str">
        <f>IF($BB82="","",_xlfn.RANK.EQ($BB82,$BB$4:$BB$103,0)+COUNTIF($BB$4:$BB82,$BB82)-1)</f>
        <v/>
      </c>
      <c r="BE82" s="32"/>
      <c r="BF82" s="38" t="str">
        <f t="shared" si="101"/>
        <v/>
      </c>
      <c r="BG82" s="38" t="str">
        <f t="shared" si="102"/>
        <v/>
      </c>
      <c r="BH82" s="38" t="str">
        <f t="shared" si="103"/>
        <v/>
      </c>
      <c r="BI82" s="38" t="str">
        <f t="shared" si="104"/>
        <v/>
      </c>
      <c r="BJ82" s="38" t="str">
        <f t="shared" si="105"/>
        <v/>
      </c>
      <c r="BK82" s="38" t="str">
        <f t="shared" si="106"/>
        <v/>
      </c>
      <c r="BL82" s="38" t="str">
        <f t="shared" si="107"/>
        <v/>
      </c>
      <c r="BM82" s="34" t="str">
        <f t="shared" si="108"/>
        <v/>
      </c>
      <c r="BN82" s="38" t="str">
        <f t="shared" si="109"/>
        <v/>
      </c>
      <c r="BO82" s="314" t="str">
        <f t="shared" si="110"/>
        <v/>
      </c>
      <c r="BP82" s="84" t="str">
        <f t="shared" si="111"/>
        <v/>
      </c>
      <c r="BQ82" s="313" t="str">
        <f>IF(AND($A82&lt;&gt;"",$L82=INDEX(Cat_SiNo,2)),COUNTIFS($L$4:$L82,INDEX(Cat_SiNo,2)),"")</f>
        <v/>
      </c>
    </row>
    <row r="83" spans="1:69" ht="31.95" customHeight="1" x14ac:dyDescent="0.3">
      <c r="A83" s="39"/>
      <c r="B83" s="32"/>
      <c r="C83" s="32"/>
      <c r="D83" s="32"/>
      <c r="E83" s="32"/>
      <c r="F83" s="32"/>
      <c r="G83" s="32"/>
      <c r="H83" s="32"/>
      <c r="I83" s="32"/>
      <c r="J83" s="82"/>
      <c r="K83" s="32"/>
      <c r="L83" s="32"/>
      <c r="M83" s="32"/>
      <c r="N83" s="32"/>
      <c r="O83" s="32"/>
      <c r="P83" s="32"/>
      <c r="Q83" s="32"/>
      <c r="R83" s="32"/>
      <c r="S83" s="34" t="str">
        <f t="shared" si="75"/>
        <v/>
      </c>
      <c r="T83" s="32"/>
      <c r="U83" s="32"/>
      <c r="V83" s="32"/>
      <c r="W83" s="32"/>
      <c r="X83" s="32"/>
      <c r="Y83" s="32"/>
      <c r="Z83" s="32"/>
      <c r="AA83" s="32"/>
      <c r="AB83" s="32"/>
      <c r="AC83" s="32"/>
      <c r="AD83" s="38" t="str">
        <f t="shared" si="76"/>
        <v/>
      </c>
      <c r="AE83" s="38" t="str">
        <f t="shared" si="77"/>
        <v/>
      </c>
      <c r="AF83" s="40" t="str">
        <f t="shared" si="78"/>
        <v/>
      </c>
      <c r="AG83" s="38" t="str">
        <f t="shared" si="79"/>
        <v/>
      </c>
      <c r="AH83" s="38" t="str">
        <f t="shared" si="80"/>
        <v/>
      </c>
      <c r="AI83" s="40" t="str">
        <f t="shared" si="81"/>
        <v/>
      </c>
      <c r="AJ83" s="38" t="str">
        <f t="shared" si="82"/>
        <v/>
      </c>
      <c r="AK83" s="38" t="str">
        <f t="shared" si="83"/>
        <v/>
      </c>
      <c r="AL83" s="40" t="str">
        <f t="shared" si="84"/>
        <v/>
      </c>
      <c r="AM83" s="34" t="str">
        <f t="shared" si="85"/>
        <v/>
      </c>
      <c r="AN83" s="35" t="str">
        <f t="shared" si="86"/>
        <v/>
      </c>
      <c r="AO83" s="35" t="str">
        <f t="shared" si="87"/>
        <v/>
      </c>
      <c r="AP83" s="36" t="str">
        <f t="shared" si="88"/>
        <v/>
      </c>
      <c r="AQ83" s="37" t="str">
        <f t="shared" si="89"/>
        <v/>
      </c>
      <c r="AR83" s="37" t="str">
        <f t="shared" si="90"/>
        <v/>
      </c>
      <c r="AS83" s="34" t="str">
        <f t="shared" si="91"/>
        <v/>
      </c>
      <c r="AT83" s="34" t="str">
        <f t="shared" si="92"/>
        <v/>
      </c>
      <c r="AU83" s="37" t="str">
        <f t="shared" si="93"/>
        <v/>
      </c>
      <c r="AV83" s="50" t="str">
        <f t="shared" si="94"/>
        <v/>
      </c>
      <c r="AW83" s="50" t="str">
        <f t="shared" si="95"/>
        <v/>
      </c>
      <c r="AX83" s="50" t="str">
        <f t="shared" si="96"/>
        <v/>
      </c>
      <c r="AY83" s="50" t="str">
        <f t="shared" si="97"/>
        <v/>
      </c>
      <c r="AZ83" s="34" t="str">
        <f t="shared" si="98"/>
        <v/>
      </c>
      <c r="BA83" s="63" t="str">
        <f t="shared" si="99"/>
        <v/>
      </c>
      <c r="BB83" s="64" t="str">
        <f t="shared" si="100"/>
        <v/>
      </c>
      <c r="BC83" s="26" t="str">
        <f t="shared" si="112"/>
        <v/>
      </c>
      <c r="BD83" s="34" t="str">
        <f>IF($BB83="","",_xlfn.RANK.EQ($BB83,$BB$4:$BB$103,0)+COUNTIF($BB$4:$BB83,$BB83)-1)</f>
        <v/>
      </c>
      <c r="BE83" s="32"/>
      <c r="BF83" s="38" t="str">
        <f t="shared" si="101"/>
        <v/>
      </c>
      <c r="BG83" s="38" t="str">
        <f t="shared" si="102"/>
        <v/>
      </c>
      <c r="BH83" s="38" t="str">
        <f t="shared" si="103"/>
        <v/>
      </c>
      <c r="BI83" s="38" t="str">
        <f t="shared" si="104"/>
        <v/>
      </c>
      <c r="BJ83" s="38" t="str">
        <f t="shared" si="105"/>
        <v/>
      </c>
      <c r="BK83" s="38" t="str">
        <f t="shared" si="106"/>
        <v/>
      </c>
      <c r="BL83" s="38" t="str">
        <f t="shared" si="107"/>
        <v/>
      </c>
      <c r="BM83" s="34" t="str">
        <f t="shared" si="108"/>
        <v/>
      </c>
      <c r="BN83" s="38" t="str">
        <f t="shared" si="109"/>
        <v/>
      </c>
      <c r="BO83" s="314" t="str">
        <f t="shared" si="110"/>
        <v/>
      </c>
      <c r="BP83" s="84" t="str">
        <f t="shared" si="111"/>
        <v/>
      </c>
      <c r="BQ83" s="313" t="str">
        <f>IF(AND($A83&lt;&gt;"",$L83=INDEX(Cat_SiNo,2)),COUNTIFS($L$4:$L83,INDEX(Cat_SiNo,2)),"")</f>
        <v/>
      </c>
    </row>
    <row r="84" spans="1:69" ht="31.95" customHeight="1" x14ac:dyDescent="0.3">
      <c r="A84" s="39"/>
      <c r="B84" s="32"/>
      <c r="C84" s="32"/>
      <c r="D84" s="32"/>
      <c r="E84" s="32"/>
      <c r="F84" s="32"/>
      <c r="G84" s="32"/>
      <c r="H84" s="32"/>
      <c r="I84" s="32"/>
      <c r="J84" s="82"/>
      <c r="K84" s="32"/>
      <c r="L84" s="32"/>
      <c r="M84" s="32"/>
      <c r="N84" s="32"/>
      <c r="O84" s="32"/>
      <c r="P84" s="32"/>
      <c r="Q84" s="32"/>
      <c r="R84" s="32"/>
      <c r="S84" s="34" t="str">
        <f t="shared" si="75"/>
        <v/>
      </c>
      <c r="T84" s="32"/>
      <c r="U84" s="32"/>
      <c r="V84" s="32"/>
      <c r="W84" s="32"/>
      <c r="X84" s="32"/>
      <c r="Y84" s="32"/>
      <c r="Z84" s="32"/>
      <c r="AA84" s="32"/>
      <c r="AB84" s="32"/>
      <c r="AC84" s="32"/>
      <c r="AD84" s="38" t="str">
        <f t="shared" si="76"/>
        <v/>
      </c>
      <c r="AE84" s="38" t="str">
        <f t="shared" si="77"/>
        <v/>
      </c>
      <c r="AF84" s="40" t="str">
        <f t="shared" si="78"/>
        <v/>
      </c>
      <c r="AG84" s="38" t="str">
        <f t="shared" si="79"/>
        <v/>
      </c>
      <c r="AH84" s="38" t="str">
        <f t="shared" si="80"/>
        <v/>
      </c>
      <c r="AI84" s="40" t="str">
        <f t="shared" si="81"/>
        <v/>
      </c>
      <c r="AJ84" s="38" t="str">
        <f t="shared" si="82"/>
        <v/>
      </c>
      <c r="AK84" s="38" t="str">
        <f t="shared" si="83"/>
        <v/>
      </c>
      <c r="AL84" s="40" t="str">
        <f t="shared" si="84"/>
        <v/>
      </c>
      <c r="AM84" s="34" t="str">
        <f t="shared" si="85"/>
        <v/>
      </c>
      <c r="AN84" s="35" t="str">
        <f t="shared" si="86"/>
        <v/>
      </c>
      <c r="AO84" s="35" t="str">
        <f t="shared" si="87"/>
        <v/>
      </c>
      <c r="AP84" s="36" t="str">
        <f t="shared" si="88"/>
        <v/>
      </c>
      <c r="AQ84" s="37" t="str">
        <f t="shared" si="89"/>
        <v/>
      </c>
      <c r="AR84" s="37" t="str">
        <f t="shared" si="90"/>
        <v/>
      </c>
      <c r="AS84" s="34" t="str">
        <f t="shared" si="91"/>
        <v/>
      </c>
      <c r="AT84" s="34" t="str">
        <f t="shared" si="92"/>
        <v/>
      </c>
      <c r="AU84" s="37" t="str">
        <f t="shared" si="93"/>
        <v/>
      </c>
      <c r="AV84" s="50" t="str">
        <f t="shared" si="94"/>
        <v/>
      </c>
      <c r="AW84" s="50" t="str">
        <f t="shared" si="95"/>
        <v/>
      </c>
      <c r="AX84" s="50" t="str">
        <f t="shared" si="96"/>
        <v/>
      </c>
      <c r="AY84" s="50" t="str">
        <f t="shared" si="97"/>
        <v/>
      </c>
      <c r="AZ84" s="34" t="str">
        <f t="shared" si="98"/>
        <v/>
      </c>
      <c r="BA84" s="63" t="str">
        <f t="shared" si="99"/>
        <v/>
      </c>
      <c r="BB84" s="64" t="str">
        <f t="shared" si="100"/>
        <v/>
      </c>
      <c r="BC84" s="26" t="str">
        <f t="shared" si="112"/>
        <v/>
      </c>
      <c r="BD84" s="34" t="str">
        <f>IF($BB84="","",_xlfn.RANK.EQ($BB84,$BB$4:$BB$103,0)+COUNTIF($BB$4:$BB84,$BB84)-1)</f>
        <v/>
      </c>
      <c r="BE84" s="32"/>
      <c r="BF84" s="38" t="str">
        <f t="shared" si="101"/>
        <v/>
      </c>
      <c r="BG84" s="38" t="str">
        <f t="shared" si="102"/>
        <v/>
      </c>
      <c r="BH84" s="38" t="str">
        <f t="shared" si="103"/>
        <v/>
      </c>
      <c r="BI84" s="38" t="str">
        <f t="shared" si="104"/>
        <v/>
      </c>
      <c r="BJ84" s="38" t="str">
        <f t="shared" si="105"/>
        <v/>
      </c>
      <c r="BK84" s="38" t="str">
        <f t="shared" si="106"/>
        <v/>
      </c>
      <c r="BL84" s="38" t="str">
        <f t="shared" si="107"/>
        <v/>
      </c>
      <c r="BM84" s="34" t="str">
        <f t="shared" si="108"/>
        <v/>
      </c>
      <c r="BN84" s="38" t="str">
        <f t="shared" si="109"/>
        <v/>
      </c>
      <c r="BO84" s="314" t="str">
        <f t="shared" si="110"/>
        <v/>
      </c>
      <c r="BP84" s="84" t="str">
        <f t="shared" si="111"/>
        <v/>
      </c>
      <c r="BQ84" s="313" t="str">
        <f>IF(AND($A84&lt;&gt;"",$L84=INDEX(Cat_SiNo,2)),COUNTIFS($L$4:$L84,INDEX(Cat_SiNo,2)),"")</f>
        <v/>
      </c>
    </row>
    <row r="85" spans="1:69" ht="31.95" customHeight="1" x14ac:dyDescent="0.3">
      <c r="A85" s="39"/>
      <c r="B85" s="32"/>
      <c r="C85" s="32"/>
      <c r="D85" s="32"/>
      <c r="E85" s="32"/>
      <c r="F85" s="32"/>
      <c r="G85" s="32"/>
      <c r="H85" s="32"/>
      <c r="I85" s="32"/>
      <c r="J85" s="82"/>
      <c r="K85" s="32"/>
      <c r="L85" s="32"/>
      <c r="M85" s="32"/>
      <c r="N85" s="32"/>
      <c r="O85" s="32"/>
      <c r="P85" s="32"/>
      <c r="Q85" s="32"/>
      <c r="R85" s="32"/>
      <c r="S85" s="34" t="str">
        <f t="shared" si="75"/>
        <v/>
      </c>
      <c r="T85" s="32"/>
      <c r="U85" s="32"/>
      <c r="V85" s="32"/>
      <c r="W85" s="32"/>
      <c r="X85" s="32"/>
      <c r="Y85" s="32"/>
      <c r="Z85" s="32"/>
      <c r="AA85" s="32"/>
      <c r="AB85" s="32"/>
      <c r="AC85" s="32"/>
      <c r="AD85" s="38" t="str">
        <f t="shared" si="76"/>
        <v/>
      </c>
      <c r="AE85" s="38" t="str">
        <f t="shared" si="77"/>
        <v/>
      </c>
      <c r="AF85" s="40" t="str">
        <f t="shared" si="78"/>
        <v/>
      </c>
      <c r="AG85" s="38" t="str">
        <f t="shared" si="79"/>
        <v/>
      </c>
      <c r="AH85" s="38" t="str">
        <f t="shared" si="80"/>
        <v/>
      </c>
      <c r="AI85" s="40" t="str">
        <f t="shared" si="81"/>
        <v/>
      </c>
      <c r="AJ85" s="38" t="str">
        <f t="shared" si="82"/>
        <v/>
      </c>
      <c r="AK85" s="38" t="str">
        <f t="shared" si="83"/>
        <v/>
      </c>
      <c r="AL85" s="40" t="str">
        <f t="shared" si="84"/>
        <v/>
      </c>
      <c r="AM85" s="34" t="str">
        <f t="shared" si="85"/>
        <v/>
      </c>
      <c r="AN85" s="35" t="str">
        <f t="shared" si="86"/>
        <v/>
      </c>
      <c r="AO85" s="35" t="str">
        <f t="shared" si="87"/>
        <v/>
      </c>
      <c r="AP85" s="36" t="str">
        <f t="shared" si="88"/>
        <v/>
      </c>
      <c r="AQ85" s="37" t="str">
        <f t="shared" si="89"/>
        <v/>
      </c>
      <c r="AR85" s="37" t="str">
        <f t="shared" si="90"/>
        <v/>
      </c>
      <c r="AS85" s="34" t="str">
        <f t="shared" si="91"/>
        <v/>
      </c>
      <c r="AT85" s="34" t="str">
        <f t="shared" si="92"/>
        <v/>
      </c>
      <c r="AU85" s="37" t="str">
        <f t="shared" si="93"/>
        <v/>
      </c>
      <c r="AV85" s="50" t="str">
        <f t="shared" si="94"/>
        <v/>
      </c>
      <c r="AW85" s="50" t="str">
        <f t="shared" si="95"/>
        <v/>
      </c>
      <c r="AX85" s="50" t="str">
        <f t="shared" si="96"/>
        <v/>
      </c>
      <c r="AY85" s="50" t="str">
        <f t="shared" si="97"/>
        <v/>
      </c>
      <c r="AZ85" s="34" t="str">
        <f t="shared" si="98"/>
        <v/>
      </c>
      <c r="BA85" s="63" t="str">
        <f t="shared" si="99"/>
        <v/>
      </c>
      <c r="BB85" s="64" t="str">
        <f t="shared" si="100"/>
        <v/>
      </c>
      <c r="BC85" s="26" t="str">
        <f t="shared" si="112"/>
        <v/>
      </c>
      <c r="BD85" s="34" t="str">
        <f>IF($BB85="","",_xlfn.RANK.EQ($BB85,$BB$4:$BB$103,0)+COUNTIF($BB$4:$BB85,$BB85)-1)</f>
        <v/>
      </c>
      <c r="BE85" s="32"/>
      <c r="BF85" s="38" t="str">
        <f t="shared" si="101"/>
        <v/>
      </c>
      <c r="BG85" s="38" t="str">
        <f t="shared" si="102"/>
        <v/>
      </c>
      <c r="BH85" s="38" t="str">
        <f t="shared" si="103"/>
        <v/>
      </c>
      <c r="BI85" s="38" t="str">
        <f t="shared" si="104"/>
        <v/>
      </c>
      <c r="BJ85" s="38" t="str">
        <f t="shared" si="105"/>
        <v/>
      </c>
      <c r="BK85" s="38" t="str">
        <f t="shared" si="106"/>
        <v/>
      </c>
      <c r="BL85" s="38" t="str">
        <f t="shared" si="107"/>
        <v/>
      </c>
      <c r="BM85" s="34" t="str">
        <f t="shared" si="108"/>
        <v/>
      </c>
      <c r="BN85" s="38" t="str">
        <f t="shared" si="109"/>
        <v/>
      </c>
      <c r="BO85" s="314" t="str">
        <f t="shared" si="110"/>
        <v/>
      </c>
      <c r="BP85" s="84" t="str">
        <f t="shared" si="111"/>
        <v/>
      </c>
      <c r="BQ85" s="313" t="str">
        <f>IF(AND($A85&lt;&gt;"",$L85=INDEX(Cat_SiNo,2)),COUNTIFS($L$4:$L85,INDEX(Cat_SiNo,2)),"")</f>
        <v/>
      </c>
    </row>
    <row r="86" spans="1:69" ht="31.95" customHeight="1" x14ac:dyDescent="0.3">
      <c r="A86" s="39"/>
      <c r="B86" s="32"/>
      <c r="C86" s="32"/>
      <c r="D86" s="32"/>
      <c r="E86" s="32"/>
      <c r="F86" s="32"/>
      <c r="G86" s="32"/>
      <c r="H86" s="32"/>
      <c r="I86" s="32"/>
      <c r="J86" s="82"/>
      <c r="K86" s="32"/>
      <c r="L86" s="32"/>
      <c r="M86" s="32"/>
      <c r="N86" s="32"/>
      <c r="O86" s="32"/>
      <c r="P86" s="32"/>
      <c r="Q86" s="32"/>
      <c r="R86" s="32"/>
      <c r="S86" s="34" t="str">
        <f t="shared" si="75"/>
        <v/>
      </c>
      <c r="T86" s="32"/>
      <c r="U86" s="32"/>
      <c r="V86" s="32"/>
      <c r="W86" s="32"/>
      <c r="X86" s="32"/>
      <c r="Y86" s="32"/>
      <c r="Z86" s="32"/>
      <c r="AA86" s="32"/>
      <c r="AB86" s="32"/>
      <c r="AC86" s="32"/>
      <c r="AD86" s="38" t="str">
        <f t="shared" si="76"/>
        <v/>
      </c>
      <c r="AE86" s="38" t="str">
        <f t="shared" si="77"/>
        <v/>
      </c>
      <c r="AF86" s="40" t="str">
        <f t="shared" si="78"/>
        <v/>
      </c>
      <c r="AG86" s="38" t="str">
        <f t="shared" si="79"/>
        <v/>
      </c>
      <c r="AH86" s="38" t="str">
        <f t="shared" si="80"/>
        <v/>
      </c>
      <c r="AI86" s="40" t="str">
        <f t="shared" si="81"/>
        <v/>
      </c>
      <c r="AJ86" s="38" t="str">
        <f t="shared" si="82"/>
        <v/>
      </c>
      <c r="AK86" s="38" t="str">
        <f t="shared" si="83"/>
        <v/>
      </c>
      <c r="AL86" s="40" t="str">
        <f t="shared" si="84"/>
        <v/>
      </c>
      <c r="AM86" s="34" t="str">
        <f t="shared" si="85"/>
        <v/>
      </c>
      <c r="AN86" s="35" t="str">
        <f t="shared" si="86"/>
        <v/>
      </c>
      <c r="AO86" s="35" t="str">
        <f t="shared" si="87"/>
        <v/>
      </c>
      <c r="AP86" s="36" t="str">
        <f t="shared" si="88"/>
        <v/>
      </c>
      <c r="AQ86" s="37" t="str">
        <f t="shared" si="89"/>
        <v/>
      </c>
      <c r="AR86" s="37" t="str">
        <f t="shared" si="90"/>
        <v/>
      </c>
      <c r="AS86" s="34" t="str">
        <f t="shared" si="91"/>
        <v/>
      </c>
      <c r="AT86" s="34" t="str">
        <f t="shared" si="92"/>
        <v/>
      </c>
      <c r="AU86" s="37" t="str">
        <f t="shared" si="93"/>
        <v/>
      </c>
      <c r="AV86" s="50" t="str">
        <f t="shared" si="94"/>
        <v/>
      </c>
      <c r="AW86" s="50" t="str">
        <f t="shared" si="95"/>
        <v/>
      </c>
      <c r="AX86" s="50" t="str">
        <f t="shared" si="96"/>
        <v/>
      </c>
      <c r="AY86" s="50" t="str">
        <f t="shared" si="97"/>
        <v/>
      </c>
      <c r="AZ86" s="34" t="str">
        <f t="shared" si="98"/>
        <v/>
      </c>
      <c r="BA86" s="63" t="str">
        <f t="shared" si="99"/>
        <v/>
      </c>
      <c r="BB86" s="64" t="str">
        <f t="shared" si="100"/>
        <v/>
      </c>
      <c r="BC86" s="26" t="str">
        <f t="shared" si="112"/>
        <v/>
      </c>
      <c r="BD86" s="34" t="str">
        <f>IF($BB86="","",_xlfn.RANK.EQ($BB86,$BB$4:$BB$103,0)+COUNTIF($BB$4:$BB86,$BB86)-1)</f>
        <v/>
      </c>
      <c r="BE86" s="32"/>
      <c r="BF86" s="38" t="str">
        <f t="shared" si="101"/>
        <v/>
      </c>
      <c r="BG86" s="38" t="str">
        <f t="shared" si="102"/>
        <v/>
      </c>
      <c r="BH86" s="38" t="str">
        <f t="shared" si="103"/>
        <v/>
      </c>
      <c r="BI86" s="38" t="str">
        <f t="shared" si="104"/>
        <v/>
      </c>
      <c r="BJ86" s="38" t="str">
        <f t="shared" si="105"/>
        <v/>
      </c>
      <c r="BK86" s="38" t="str">
        <f t="shared" si="106"/>
        <v/>
      </c>
      <c r="BL86" s="38" t="str">
        <f t="shared" si="107"/>
        <v/>
      </c>
      <c r="BM86" s="34" t="str">
        <f t="shared" si="108"/>
        <v/>
      </c>
      <c r="BN86" s="38" t="str">
        <f t="shared" si="109"/>
        <v/>
      </c>
      <c r="BO86" s="314" t="str">
        <f t="shared" si="110"/>
        <v/>
      </c>
      <c r="BP86" s="84" t="str">
        <f t="shared" si="111"/>
        <v/>
      </c>
      <c r="BQ86" s="313" t="str">
        <f>IF(AND($A86&lt;&gt;"",$L86=INDEX(Cat_SiNo,2)),COUNTIFS($L$4:$L86,INDEX(Cat_SiNo,2)),"")</f>
        <v/>
      </c>
    </row>
    <row r="87" spans="1:69" ht="31.95" customHeight="1" x14ac:dyDescent="0.3">
      <c r="A87" s="39"/>
      <c r="B87" s="32"/>
      <c r="C87" s="32"/>
      <c r="D87" s="32"/>
      <c r="E87" s="32"/>
      <c r="F87" s="32"/>
      <c r="G87" s="32"/>
      <c r="H87" s="32"/>
      <c r="I87" s="32"/>
      <c r="J87" s="82"/>
      <c r="K87" s="32"/>
      <c r="L87" s="32"/>
      <c r="M87" s="32"/>
      <c r="N87" s="32"/>
      <c r="O87" s="32"/>
      <c r="P87" s="32"/>
      <c r="Q87" s="32"/>
      <c r="R87" s="32"/>
      <c r="S87" s="34" t="str">
        <f t="shared" si="75"/>
        <v/>
      </c>
      <c r="T87" s="32"/>
      <c r="U87" s="32"/>
      <c r="V87" s="32"/>
      <c r="W87" s="32"/>
      <c r="X87" s="32"/>
      <c r="Y87" s="32"/>
      <c r="Z87" s="32"/>
      <c r="AA87" s="32"/>
      <c r="AB87" s="32"/>
      <c r="AC87" s="32"/>
      <c r="AD87" s="38" t="str">
        <f t="shared" si="76"/>
        <v/>
      </c>
      <c r="AE87" s="38" t="str">
        <f t="shared" si="77"/>
        <v/>
      </c>
      <c r="AF87" s="40" t="str">
        <f t="shared" si="78"/>
        <v/>
      </c>
      <c r="AG87" s="38" t="str">
        <f t="shared" si="79"/>
        <v/>
      </c>
      <c r="AH87" s="38" t="str">
        <f t="shared" si="80"/>
        <v/>
      </c>
      <c r="AI87" s="40" t="str">
        <f t="shared" si="81"/>
        <v/>
      </c>
      <c r="AJ87" s="38" t="str">
        <f t="shared" si="82"/>
        <v/>
      </c>
      <c r="AK87" s="38" t="str">
        <f t="shared" si="83"/>
        <v/>
      </c>
      <c r="AL87" s="40" t="str">
        <f t="shared" si="84"/>
        <v/>
      </c>
      <c r="AM87" s="34" t="str">
        <f t="shared" si="85"/>
        <v/>
      </c>
      <c r="AN87" s="35" t="str">
        <f t="shared" si="86"/>
        <v/>
      </c>
      <c r="AO87" s="35" t="str">
        <f t="shared" si="87"/>
        <v/>
      </c>
      <c r="AP87" s="36" t="str">
        <f t="shared" si="88"/>
        <v/>
      </c>
      <c r="AQ87" s="37" t="str">
        <f t="shared" si="89"/>
        <v/>
      </c>
      <c r="AR87" s="37" t="str">
        <f t="shared" si="90"/>
        <v/>
      </c>
      <c r="AS87" s="34" t="str">
        <f t="shared" si="91"/>
        <v/>
      </c>
      <c r="AT87" s="34" t="str">
        <f t="shared" si="92"/>
        <v/>
      </c>
      <c r="AU87" s="37" t="str">
        <f t="shared" si="93"/>
        <v/>
      </c>
      <c r="AV87" s="50" t="str">
        <f t="shared" si="94"/>
        <v/>
      </c>
      <c r="AW87" s="50" t="str">
        <f t="shared" si="95"/>
        <v/>
      </c>
      <c r="AX87" s="50" t="str">
        <f t="shared" si="96"/>
        <v/>
      </c>
      <c r="AY87" s="50" t="str">
        <f t="shared" si="97"/>
        <v/>
      </c>
      <c r="AZ87" s="34" t="str">
        <f t="shared" si="98"/>
        <v/>
      </c>
      <c r="BA87" s="63" t="str">
        <f t="shared" si="99"/>
        <v/>
      </c>
      <c r="BB87" s="64" t="str">
        <f t="shared" si="100"/>
        <v/>
      </c>
      <c r="BC87" s="26" t="str">
        <f t="shared" si="112"/>
        <v/>
      </c>
      <c r="BD87" s="34" t="str">
        <f>IF($BB87="","",_xlfn.RANK.EQ($BB87,$BB$4:$BB$103,0)+COUNTIF($BB$4:$BB87,$BB87)-1)</f>
        <v/>
      </c>
      <c r="BE87" s="32"/>
      <c r="BF87" s="38" t="str">
        <f t="shared" si="101"/>
        <v/>
      </c>
      <c r="BG87" s="38" t="str">
        <f t="shared" si="102"/>
        <v/>
      </c>
      <c r="BH87" s="38" t="str">
        <f t="shared" si="103"/>
        <v/>
      </c>
      <c r="BI87" s="38" t="str">
        <f t="shared" si="104"/>
        <v/>
      </c>
      <c r="BJ87" s="38" t="str">
        <f t="shared" si="105"/>
        <v/>
      </c>
      <c r="BK87" s="38" t="str">
        <f t="shared" si="106"/>
        <v/>
      </c>
      <c r="BL87" s="38" t="str">
        <f t="shared" si="107"/>
        <v/>
      </c>
      <c r="BM87" s="34" t="str">
        <f t="shared" si="108"/>
        <v/>
      </c>
      <c r="BN87" s="38" t="str">
        <f t="shared" si="109"/>
        <v/>
      </c>
      <c r="BO87" s="314" t="str">
        <f t="shared" si="110"/>
        <v/>
      </c>
      <c r="BP87" s="84" t="str">
        <f t="shared" si="111"/>
        <v/>
      </c>
      <c r="BQ87" s="313" t="str">
        <f>IF(AND($A87&lt;&gt;"",$L87=INDEX(Cat_SiNo,2)),COUNTIFS($L$4:$L87,INDEX(Cat_SiNo,2)),"")</f>
        <v/>
      </c>
    </row>
    <row r="88" spans="1:69" ht="31.95" customHeight="1" x14ac:dyDescent="0.3">
      <c r="A88" s="39"/>
      <c r="B88" s="32"/>
      <c r="C88" s="32"/>
      <c r="D88" s="32"/>
      <c r="E88" s="32"/>
      <c r="F88" s="32"/>
      <c r="G88" s="32"/>
      <c r="H88" s="32"/>
      <c r="I88" s="32"/>
      <c r="J88" s="82"/>
      <c r="K88" s="32"/>
      <c r="L88" s="32"/>
      <c r="M88" s="32"/>
      <c r="N88" s="32"/>
      <c r="O88" s="32"/>
      <c r="P88" s="32"/>
      <c r="Q88" s="32"/>
      <c r="R88" s="32"/>
      <c r="S88" s="34" t="str">
        <f t="shared" si="75"/>
        <v/>
      </c>
      <c r="T88" s="32"/>
      <c r="U88" s="32"/>
      <c r="V88" s="32"/>
      <c r="W88" s="32"/>
      <c r="X88" s="32"/>
      <c r="Y88" s="32"/>
      <c r="Z88" s="32"/>
      <c r="AA88" s="32"/>
      <c r="AB88" s="32"/>
      <c r="AC88" s="32"/>
      <c r="AD88" s="38" t="str">
        <f t="shared" si="76"/>
        <v/>
      </c>
      <c r="AE88" s="38" t="str">
        <f t="shared" si="77"/>
        <v/>
      </c>
      <c r="AF88" s="40" t="str">
        <f t="shared" si="78"/>
        <v/>
      </c>
      <c r="AG88" s="38" t="str">
        <f t="shared" si="79"/>
        <v/>
      </c>
      <c r="AH88" s="38" t="str">
        <f t="shared" si="80"/>
        <v/>
      </c>
      <c r="AI88" s="40" t="str">
        <f t="shared" si="81"/>
        <v/>
      </c>
      <c r="AJ88" s="38" t="str">
        <f t="shared" si="82"/>
        <v/>
      </c>
      <c r="AK88" s="38" t="str">
        <f t="shared" si="83"/>
        <v/>
      </c>
      <c r="AL88" s="40" t="str">
        <f t="shared" si="84"/>
        <v/>
      </c>
      <c r="AM88" s="34" t="str">
        <f t="shared" si="85"/>
        <v/>
      </c>
      <c r="AN88" s="35" t="str">
        <f t="shared" si="86"/>
        <v/>
      </c>
      <c r="AO88" s="35" t="str">
        <f t="shared" si="87"/>
        <v/>
      </c>
      <c r="AP88" s="36" t="str">
        <f t="shared" si="88"/>
        <v/>
      </c>
      <c r="AQ88" s="37" t="str">
        <f t="shared" si="89"/>
        <v/>
      </c>
      <c r="AR88" s="37" t="str">
        <f t="shared" si="90"/>
        <v/>
      </c>
      <c r="AS88" s="34" t="str">
        <f t="shared" si="91"/>
        <v/>
      </c>
      <c r="AT88" s="34" t="str">
        <f t="shared" si="92"/>
        <v/>
      </c>
      <c r="AU88" s="37" t="str">
        <f t="shared" si="93"/>
        <v/>
      </c>
      <c r="AV88" s="50" t="str">
        <f t="shared" si="94"/>
        <v/>
      </c>
      <c r="AW88" s="50" t="str">
        <f t="shared" si="95"/>
        <v/>
      </c>
      <c r="AX88" s="50" t="str">
        <f t="shared" si="96"/>
        <v/>
      </c>
      <c r="AY88" s="50" t="str">
        <f t="shared" si="97"/>
        <v/>
      </c>
      <c r="AZ88" s="34" t="str">
        <f t="shared" si="98"/>
        <v/>
      </c>
      <c r="BA88" s="63" t="str">
        <f t="shared" si="99"/>
        <v/>
      </c>
      <c r="BB88" s="64" t="str">
        <f t="shared" si="100"/>
        <v/>
      </c>
      <c r="BC88" s="26" t="str">
        <f t="shared" si="112"/>
        <v/>
      </c>
      <c r="BD88" s="34" t="str">
        <f>IF($BB88="","",_xlfn.RANK.EQ($BB88,$BB$4:$BB$103,0)+COUNTIF($BB$4:$BB88,$BB88)-1)</f>
        <v/>
      </c>
      <c r="BE88" s="32"/>
      <c r="BF88" s="38" t="str">
        <f t="shared" si="101"/>
        <v/>
      </c>
      <c r="BG88" s="38" t="str">
        <f t="shared" si="102"/>
        <v/>
      </c>
      <c r="BH88" s="38" t="str">
        <f t="shared" si="103"/>
        <v/>
      </c>
      <c r="BI88" s="38" t="str">
        <f t="shared" si="104"/>
        <v/>
      </c>
      <c r="BJ88" s="38" t="str">
        <f t="shared" si="105"/>
        <v/>
      </c>
      <c r="BK88" s="38" t="str">
        <f t="shared" si="106"/>
        <v/>
      </c>
      <c r="BL88" s="38" t="str">
        <f t="shared" si="107"/>
        <v/>
      </c>
      <c r="BM88" s="34" t="str">
        <f t="shared" si="108"/>
        <v/>
      </c>
      <c r="BN88" s="38" t="str">
        <f t="shared" si="109"/>
        <v/>
      </c>
      <c r="BO88" s="314" t="str">
        <f t="shared" si="110"/>
        <v/>
      </c>
      <c r="BP88" s="84" t="str">
        <f t="shared" si="111"/>
        <v/>
      </c>
      <c r="BQ88" s="313" t="str">
        <f>IF(AND($A88&lt;&gt;"",$L88=INDEX(Cat_SiNo,2)),COUNTIFS($L$4:$L88,INDEX(Cat_SiNo,2)),"")</f>
        <v/>
      </c>
    </row>
    <row r="89" spans="1:69" ht="31.95" customHeight="1" x14ac:dyDescent="0.3">
      <c r="A89" s="39"/>
      <c r="B89" s="32"/>
      <c r="C89" s="32"/>
      <c r="D89" s="32"/>
      <c r="E89" s="32"/>
      <c r="F89" s="32"/>
      <c r="G89" s="32"/>
      <c r="H89" s="32"/>
      <c r="I89" s="32"/>
      <c r="J89" s="82"/>
      <c r="K89" s="32"/>
      <c r="L89" s="32"/>
      <c r="M89" s="32"/>
      <c r="N89" s="32"/>
      <c r="O89" s="32"/>
      <c r="P89" s="32"/>
      <c r="Q89" s="32"/>
      <c r="R89" s="32"/>
      <c r="S89" s="34" t="str">
        <f t="shared" si="75"/>
        <v/>
      </c>
      <c r="T89" s="32"/>
      <c r="U89" s="32"/>
      <c r="V89" s="32"/>
      <c r="W89" s="32"/>
      <c r="X89" s="32"/>
      <c r="Y89" s="32"/>
      <c r="Z89" s="32"/>
      <c r="AA89" s="32"/>
      <c r="AB89" s="32"/>
      <c r="AC89" s="32"/>
      <c r="AD89" s="38" t="str">
        <f t="shared" si="76"/>
        <v/>
      </c>
      <c r="AE89" s="38" t="str">
        <f t="shared" si="77"/>
        <v/>
      </c>
      <c r="AF89" s="40" t="str">
        <f t="shared" si="78"/>
        <v/>
      </c>
      <c r="AG89" s="38" t="str">
        <f t="shared" si="79"/>
        <v/>
      </c>
      <c r="AH89" s="38" t="str">
        <f t="shared" si="80"/>
        <v/>
      </c>
      <c r="AI89" s="40" t="str">
        <f t="shared" si="81"/>
        <v/>
      </c>
      <c r="AJ89" s="38" t="str">
        <f t="shared" si="82"/>
        <v/>
      </c>
      <c r="AK89" s="38" t="str">
        <f t="shared" si="83"/>
        <v/>
      </c>
      <c r="AL89" s="40" t="str">
        <f t="shared" si="84"/>
        <v/>
      </c>
      <c r="AM89" s="34" t="str">
        <f t="shared" si="85"/>
        <v/>
      </c>
      <c r="AN89" s="35" t="str">
        <f t="shared" si="86"/>
        <v/>
      </c>
      <c r="AO89" s="35" t="str">
        <f t="shared" si="87"/>
        <v/>
      </c>
      <c r="AP89" s="36" t="str">
        <f t="shared" si="88"/>
        <v/>
      </c>
      <c r="AQ89" s="37" t="str">
        <f t="shared" si="89"/>
        <v/>
      </c>
      <c r="AR89" s="37" t="str">
        <f t="shared" si="90"/>
        <v/>
      </c>
      <c r="AS89" s="34" t="str">
        <f t="shared" si="91"/>
        <v/>
      </c>
      <c r="AT89" s="34" t="str">
        <f t="shared" si="92"/>
        <v/>
      </c>
      <c r="AU89" s="37" t="str">
        <f t="shared" si="93"/>
        <v/>
      </c>
      <c r="AV89" s="50" t="str">
        <f t="shared" si="94"/>
        <v/>
      </c>
      <c r="AW89" s="50" t="str">
        <f t="shared" si="95"/>
        <v/>
      </c>
      <c r="AX89" s="50" t="str">
        <f t="shared" si="96"/>
        <v/>
      </c>
      <c r="AY89" s="50" t="str">
        <f t="shared" si="97"/>
        <v/>
      </c>
      <c r="AZ89" s="34" t="str">
        <f t="shared" si="98"/>
        <v/>
      </c>
      <c r="BA89" s="63" t="str">
        <f t="shared" si="99"/>
        <v/>
      </c>
      <c r="BB89" s="64" t="str">
        <f t="shared" si="100"/>
        <v/>
      </c>
      <c r="BC89" s="26" t="str">
        <f t="shared" si="112"/>
        <v/>
      </c>
      <c r="BD89" s="34" t="str">
        <f>IF($BB89="","",_xlfn.RANK.EQ($BB89,$BB$4:$BB$103,0)+COUNTIF($BB$4:$BB89,$BB89)-1)</f>
        <v/>
      </c>
      <c r="BE89" s="32"/>
      <c r="BF89" s="38" t="str">
        <f t="shared" si="101"/>
        <v/>
      </c>
      <c r="BG89" s="38" t="str">
        <f t="shared" si="102"/>
        <v/>
      </c>
      <c r="BH89" s="38" t="str">
        <f t="shared" si="103"/>
        <v/>
      </c>
      <c r="BI89" s="38" t="str">
        <f t="shared" si="104"/>
        <v/>
      </c>
      <c r="BJ89" s="38" t="str">
        <f t="shared" si="105"/>
        <v/>
      </c>
      <c r="BK89" s="38" t="str">
        <f t="shared" si="106"/>
        <v/>
      </c>
      <c r="BL89" s="38" t="str">
        <f t="shared" si="107"/>
        <v/>
      </c>
      <c r="BM89" s="34" t="str">
        <f t="shared" si="108"/>
        <v/>
      </c>
      <c r="BN89" s="38" t="str">
        <f t="shared" si="109"/>
        <v/>
      </c>
      <c r="BO89" s="314" t="str">
        <f t="shared" si="110"/>
        <v/>
      </c>
      <c r="BP89" s="84" t="str">
        <f t="shared" si="111"/>
        <v/>
      </c>
      <c r="BQ89" s="313" t="str">
        <f>IF(AND($A89&lt;&gt;"",$L89=INDEX(Cat_SiNo,2)),COUNTIFS($L$4:$L89,INDEX(Cat_SiNo,2)),"")</f>
        <v/>
      </c>
    </row>
    <row r="90" spans="1:69" ht="31.95" customHeight="1" x14ac:dyDescent="0.3">
      <c r="A90" s="39"/>
      <c r="B90" s="32"/>
      <c r="C90" s="32"/>
      <c r="D90" s="32"/>
      <c r="E90" s="32"/>
      <c r="F90" s="32"/>
      <c r="G90" s="32"/>
      <c r="H90" s="32"/>
      <c r="I90" s="32"/>
      <c r="J90" s="82"/>
      <c r="K90" s="32"/>
      <c r="L90" s="32"/>
      <c r="M90" s="32"/>
      <c r="N90" s="32"/>
      <c r="O90" s="32"/>
      <c r="P90" s="32"/>
      <c r="Q90" s="32"/>
      <c r="R90" s="32"/>
      <c r="S90" s="34" t="str">
        <f t="shared" si="75"/>
        <v/>
      </c>
      <c r="T90" s="32"/>
      <c r="U90" s="32"/>
      <c r="V90" s="32"/>
      <c r="W90" s="32"/>
      <c r="X90" s="32"/>
      <c r="Y90" s="32"/>
      <c r="Z90" s="32"/>
      <c r="AA90" s="32"/>
      <c r="AB90" s="32"/>
      <c r="AC90" s="32"/>
      <c r="AD90" s="38" t="str">
        <f t="shared" si="76"/>
        <v/>
      </c>
      <c r="AE90" s="38" t="str">
        <f t="shared" si="77"/>
        <v/>
      </c>
      <c r="AF90" s="40" t="str">
        <f t="shared" si="78"/>
        <v/>
      </c>
      <c r="AG90" s="38" t="str">
        <f t="shared" si="79"/>
        <v/>
      </c>
      <c r="AH90" s="38" t="str">
        <f t="shared" si="80"/>
        <v/>
      </c>
      <c r="AI90" s="40" t="str">
        <f t="shared" si="81"/>
        <v/>
      </c>
      <c r="AJ90" s="38" t="str">
        <f t="shared" si="82"/>
        <v/>
      </c>
      <c r="AK90" s="38" t="str">
        <f t="shared" si="83"/>
        <v/>
      </c>
      <c r="AL90" s="40" t="str">
        <f t="shared" si="84"/>
        <v/>
      </c>
      <c r="AM90" s="34" t="str">
        <f t="shared" si="85"/>
        <v/>
      </c>
      <c r="AN90" s="35" t="str">
        <f t="shared" si="86"/>
        <v/>
      </c>
      <c r="AO90" s="35" t="str">
        <f t="shared" si="87"/>
        <v/>
      </c>
      <c r="AP90" s="36" t="str">
        <f t="shared" si="88"/>
        <v/>
      </c>
      <c r="AQ90" s="37" t="str">
        <f t="shared" si="89"/>
        <v/>
      </c>
      <c r="AR90" s="37" t="str">
        <f t="shared" si="90"/>
        <v/>
      </c>
      <c r="AS90" s="34" t="str">
        <f t="shared" si="91"/>
        <v/>
      </c>
      <c r="AT90" s="34" t="str">
        <f t="shared" si="92"/>
        <v/>
      </c>
      <c r="AU90" s="37" t="str">
        <f t="shared" si="93"/>
        <v/>
      </c>
      <c r="AV90" s="50" t="str">
        <f t="shared" si="94"/>
        <v/>
      </c>
      <c r="AW90" s="50" t="str">
        <f t="shared" si="95"/>
        <v/>
      </c>
      <c r="AX90" s="50" t="str">
        <f t="shared" si="96"/>
        <v/>
      </c>
      <c r="AY90" s="50" t="str">
        <f t="shared" si="97"/>
        <v/>
      </c>
      <c r="AZ90" s="34" t="str">
        <f t="shared" si="98"/>
        <v/>
      </c>
      <c r="BA90" s="63" t="str">
        <f t="shared" si="99"/>
        <v/>
      </c>
      <c r="BB90" s="64" t="str">
        <f t="shared" si="100"/>
        <v/>
      </c>
      <c r="BC90" s="26" t="str">
        <f t="shared" si="112"/>
        <v/>
      </c>
      <c r="BD90" s="34" t="str">
        <f>IF($BB90="","",_xlfn.RANK.EQ($BB90,$BB$4:$BB$103,0)+COUNTIF($BB$4:$BB90,$BB90)-1)</f>
        <v/>
      </c>
      <c r="BE90" s="32"/>
      <c r="BF90" s="38" t="str">
        <f t="shared" si="101"/>
        <v/>
      </c>
      <c r="BG90" s="38" t="str">
        <f t="shared" si="102"/>
        <v/>
      </c>
      <c r="BH90" s="38" t="str">
        <f t="shared" si="103"/>
        <v/>
      </c>
      <c r="BI90" s="38" t="str">
        <f t="shared" si="104"/>
        <v/>
      </c>
      <c r="BJ90" s="38" t="str">
        <f t="shared" si="105"/>
        <v/>
      </c>
      <c r="BK90" s="38" t="str">
        <f t="shared" si="106"/>
        <v/>
      </c>
      <c r="BL90" s="38" t="str">
        <f t="shared" si="107"/>
        <v/>
      </c>
      <c r="BM90" s="34" t="str">
        <f t="shared" si="108"/>
        <v/>
      </c>
      <c r="BN90" s="38" t="str">
        <f t="shared" si="109"/>
        <v/>
      </c>
      <c r="BO90" s="314" t="str">
        <f t="shared" si="110"/>
        <v/>
      </c>
      <c r="BP90" s="84" t="str">
        <f t="shared" si="111"/>
        <v/>
      </c>
      <c r="BQ90" s="313" t="str">
        <f>IF(AND($A90&lt;&gt;"",$L90=INDEX(Cat_SiNo,2)),COUNTIFS($L$4:$L90,INDEX(Cat_SiNo,2)),"")</f>
        <v/>
      </c>
    </row>
    <row r="91" spans="1:69" ht="31.95" customHeight="1" x14ac:dyDescent="0.3">
      <c r="A91" s="39"/>
      <c r="B91" s="32"/>
      <c r="C91" s="32"/>
      <c r="D91" s="32"/>
      <c r="E91" s="32"/>
      <c r="F91" s="32"/>
      <c r="G91" s="32"/>
      <c r="H91" s="32"/>
      <c r="I91" s="32"/>
      <c r="J91" s="82"/>
      <c r="K91" s="32"/>
      <c r="L91" s="32"/>
      <c r="M91" s="32"/>
      <c r="N91" s="32"/>
      <c r="O91" s="32"/>
      <c r="P91" s="32"/>
      <c r="Q91" s="32"/>
      <c r="R91" s="32"/>
      <c r="S91" s="34" t="str">
        <f t="shared" si="75"/>
        <v/>
      </c>
      <c r="T91" s="32"/>
      <c r="U91" s="32"/>
      <c r="V91" s="32"/>
      <c r="W91" s="32"/>
      <c r="X91" s="32"/>
      <c r="Y91" s="32"/>
      <c r="Z91" s="32"/>
      <c r="AA91" s="32"/>
      <c r="AB91" s="32"/>
      <c r="AC91" s="32"/>
      <c r="AD91" s="38" t="str">
        <f t="shared" si="76"/>
        <v/>
      </c>
      <c r="AE91" s="38" t="str">
        <f t="shared" si="77"/>
        <v/>
      </c>
      <c r="AF91" s="40" t="str">
        <f t="shared" si="78"/>
        <v/>
      </c>
      <c r="AG91" s="38" t="str">
        <f t="shared" si="79"/>
        <v/>
      </c>
      <c r="AH91" s="38" t="str">
        <f t="shared" si="80"/>
        <v/>
      </c>
      <c r="AI91" s="40" t="str">
        <f t="shared" si="81"/>
        <v/>
      </c>
      <c r="AJ91" s="38" t="str">
        <f t="shared" si="82"/>
        <v/>
      </c>
      <c r="AK91" s="38" t="str">
        <f t="shared" si="83"/>
        <v/>
      </c>
      <c r="AL91" s="40" t="str">
        <f t="shared" si="84"/>
        <v/>
      </c>
      <c r="AM91" s="34" t="str">
        <f t="shared" si="85"/>
        <v/>
      </c>
      <c r="AN91" s="35" t="str">
        <f t="shared" si="86"/>
        <v/>
      </c>
      <c r="AO91" s="35" t="str">
        <f t="shared" si="87"/>
        <v/>
      </c>
      <c r="AP91" s="36" t="str">
        <f t="shared" si="88"/>
        <v/>
      </c>
      <c r="AQ91" s="37" t="str">
        <f t="shared" si="89"/>
        <v/>
      </c>
      <c r="AR91" s="37" t="str">
        <f t="shared" si="90"/>
        <v/>
      </c>
      <c r="AS91" s="34" t="str">
        <f t="shared" si="91"/>
        <v/>
      </c>
      <c r="AT91" s="34" t="str">
        <f t="shared" si="92"/>
        <v/>
      </c>
      <c r="AU91" s="37" t="str">
        <f t="shared" si="93"/>
        <v/>
      </c>
      <c r="AV91" s="50" t="str">
        <f t="shared" si="94"/>
        <v/>
      </c>
      <c r="AW91" s="50" t="str">
        <f t="shared" si="95"/>
        <v/>
      </c>
      <c r="AX91" s="50" t="str">
        <f t="shared" si="96"/>
        <v/>
      </c>
      <c r="AY91" s="50" t="str">
        <f t="shared" si="97"/>
        <v/>
      </c>
      <c r="AZ91" s="34" t="str">
        <f t="shared" si="98"/>
        <v/>
      </c>
      <c r="BA91" s="63" t="str">
        <f t="shared" si="99"/>
        <v/>
      </c>
      <c r="BB91" s="64" t="str">
        <f t="shared" si="100"/>
        <v/>
      </c>
      <c r="BC91" s="26" t="str">
        <f t="shared" si="112"/>
        <v/>
      </c>
      <c r="BD91" s="34" t="str">
        <f>IF($BB91="","",_xlfn.RANK.EQ($BB91,$BB$4:$BB$103,0)+COUNTIF($BB$4:$BB91,$BB91)-1)</f>
        <v/>
      </c>
      <c r="BE91" s="32"/>
      <c r="BF91" s="38" t="str">
        <f t="shared" si="101"/>
        <v/>
      </c>
      <c r="BG91" s="38" t="str">
        <f t="shared" si="102"/>
        <v/>
      </c>
      <c r="BH91" s="38" t="str">
        <f t="shared" si="103"/>
        <v/>
      </c>
      <c r="BI91" s="38" t="str">
        <f t="shared" si="104"/>
        <v/>
      </c>
      <c r="BJ91" s="38" t="str">
        <f t="shared" si="105"/>
        <v/>
      </c>
      <c r="BK91" s="38" t="str">
        <f t="shared" si="106"/>
        <v/>
      </c>
      <c r="BL91" s="38" t="str">
        <f t="shared" si="107"/>
        <v/>
      </c>
      <c r="BM91" s="34" t="str">
        <f t="shared" si="108"/>
        <v/>
      </c>
      <c r="BN91" s="38" t="str">
        <f t="shared" si="109"/>
        <v/>
      </c>
      <c r="BO91" s="314" t="str">
        <f t="shared" si="110"/>
        <v/>
      </c>
      <c r="BP91" s="84" t="str">
        <f t="shared" si="111"/>
        <v/>
      </c>
      <c r="BQ91" s="313" t="str">
        <f>IF(AND($A91&lt;&gt;"",$L91=INDEX(Cat_SiNo,2)),COUNTIFS($L$4:$L91,INDEX(Cat_SiNo,2)),"")</f>
        <v/>
      </c>
    </row>
    <row r="92" spans="1:69" ht="31.95" customHeight="1" x14ac:dyDescent="0.3">
      <c r="A92" s="39"/>
      <c r="B92" s="32"/>
      <c r="C92" s="32"/>
      <c r="D92" s="32"/>
      <c r="E92" s="32"/>
      <c r="F92" s="32"/>
      <c r="G92" s="32"/>
      <c r="H92" s="32"/>
      <c r="I92" s="32"/>
      <c r="J92" s="82"/>
      <c r="K92" s="32"/>
      <c r="L92" s="32"/>
      <c r="M92" s="32"/>
      <c r="N92" s="32"/>
      <c r="O92" s="32"/>
      <c r="P92" s="32"/>
      <c r="Q92" s="32"/>
      <c r="R92" s="32"/>
      <c r="S92" s="34" t="str">
        <f t="shared" si="75"/>
        <v/>
      </c>
      <c r="T92" s="32"/>
      <c r="U92" s="32"/>
      <c r="V92" s="32"/>
      <c r="W92" s="32"/>
      <c r="X92" s="32"/>
      <c r="Y92" s="32"/>
      <c r="Z92" s="32"/>
      <c r="AA92" s="32"/>
      <c r="AB92" s="32"/>
      <c r="AC92" s="32"/>
      <c r="AD92" s="38" t="str">
        <f t="shared" si="76"/>
        <v/>
      </c>
      <c r="AE92" s="38" t="str">
        <f t="shared" si="77"/>
        <v/>
      </c>
      <c r="AF92" s="40" t="str">
        <f t="shared" si="78"/>
        <v/>
      </c>
      <c r="AG92" s="38" t="str">
        <f t="shared" si="79"/>
        <v/>
      </c>
      <c r="AH92" s="38" t="str">
        <f t="shared" si="80"/>
        <v/>
      </c>
      <c r="AI92" s="40" t="str">
        <f t="shared" si="81"/>
        <v/>
      </c>
      <c r="AJ92" s="38" t="str">
        <f t="shared" si="82"/>
        <v/>
      </c>
      <c r="AK92" s="38" t="str">
        <f t="shared" si="83"/>
        <v/>
      </c>
      <c r="AL92" s="40" t="str">
        <f t="shared" si="84"/>
        <v/>
      </c>
      <c r="AM92" s="34" t="str">
        <f t="shared" si="85"/>
        <v/>
      </c>
      <c r="AN92" s="35" t="str">
        <f t="shared" si="86"/>
        <v/>
      </c>
      <c r="AO92" s="35" t="str">
        <f t="shared" si="87"/>
        <v/>
      </c>
      <c r="AP92" s="36" t="str">
        <f t="shared" si="88"/>
        <v/>
      </c>
      <c r="AQ92" s="37" t="str">
        <f t="shared" si="89"/>
        <v/>
      </c>
      <c r="AR92" s="37" t="str">
        <f t="shared" si="90"/>
        <v/>
      </c>
      <c r="AS92" s="34" t="str">
        <f t="shared" si="91"/>
        <v/>
      </c>
      <c r="AT92" s="34" t="str">
        <f t="shared" si="92"/>
        <v/>
      </c>
      <c r="AU92" s="37" t="str">
        <f t="shared" si="93"/>
        <v/>
      </c>
      <c r="AV92" s="50" t="str">
        <f t="shared" si="94"/>
        <v/>
      </c>
      <c r="AW92" s="50" t="str">
        <f t="shared" si="95"/>
        <v/>
      </c>
      <c r="AX92" s="50" t="str">
        <f t="shared" si="96"/>
        <v/>
      </c>
      <c r="AY92" s="50" t="str">
        <f t="shared" si="97"/>
        <v/>
      </c>
      <c r="AZ92" s="34" t="str">
        <f t="shared" si="98"/>
        <v/>
      </c>
      <c r="BA92" s="63" t="str">
        <f t="shared" si="99"/>
        <v/>
      </c>
      <c r="BB92" s="64" t="str">
        <f t="shared" si="100"/>
        <v/>
      </c>
      <c r="BC92" s="26" t="str">
        <f t="shared" si="112"/>
        <v/>
      </c>
      <c r="BD92" s="34" t="str">
        <f>IF($BB92="","",_xlfn.RANK.EQ($BB92,$BB$4:$BB$103,0)+COUNTIF($BB$4:$BB92,$BB92)-1)</f>
        <v/>
      </c>
      <c r="BE92" s="32"/>
      <c r="BF92" s="38" t="str">
        <f t="shared" si="101"/>
        <v/>
      </c>
      <c r="BG92" s="38" t="str">
        <f t="shared" si="102"/>
        <v/>
      </c>
      <c r="BH92" s="38" t="str">
        <f t="shared" si="103"/>
        <v/>
      </c>
      <c r="BI92" s="38" t="str">
        <f t="shared" si="104"/>
        <v/>
      </c>
      <c r="BJ92" s="38" t="str">
        <f t="shared" si="105"/>
        <v/>
      </c>
      <c r="BK92" s="38" t="str">
        <f t="shared" si="106"/>
        <v/>
      </c>
      <c r="BL92" s="38" t="str">
        <f t="shared" si="107"/>
        <v/>
      </c>
      <c r="BM92" s="34" t="str">
        <f t="shared" si="108"/>
        <v/>
      </c>
      <c r="BN92" s="38" t="str">
        <f t="shared" si="109"/>
        <v/>
      </c>
      <c r="BO92" s="314" t="str">
        <f t="shared" si="110"/>
        <v/>
      </c>
      <c r="BP92" s="84" t="str">
        <f t="shared" si="111"/>
        <v/>
      </c>
      <c r="BQ92" s="313" t="str">
        <f>IF(AND($A92&lt;&gt;"",$L92=INDEX(Cat_SiNo,2)),COUNTIFS($L$4:$L92,INDEX(Cat_SiNo,2)),"")</f>
        <v/>
      </c>
    </row>
    <row r="93" spans="1:69" ht="31.95" customHeight="1" x14ac:dyDescent="0.3">
      <c r="A93" s="39"/>
      <c r="B93" s="32"/>
      <c r="C93" s="32"/>
      <c r="D93" s="32"/>
      <c r="E93" s="32"/>
      <c r="F93" s="32"/>
      <c r="G93" s="32"/>
      <c r="H93" s="32"/>
      <c r="I93" s="32"/>
      <c r="J93" s="82"/>
      <c r="K93" s="32"/>
      <c r="L93" s="32"/>
      <c r="M93" s="32"/>
      <c r="N93" s="32"/>
      <c r="O93" s="32"/>
      <c r="P93" s="32"/>
      <c r="Q93" s="32"/>
      <c r="R93" s="32"/>
      <c r="S93" s="34" t="str">
        <f t="shared" si="75"/>
        <v/>
      </c>
      <c r="T93" s="32"/>
      <c r="U93" s="32"/>
      <c r="V93" s="32"/>
      <c r="W93" s="32"/>
      <c r="X93" s="32"/>
      <c r="Y93" s="32"/>
      <c r="Z93" s="32"/>
      <c r="AA93" s="32"/>
      <c r="AB93" s="32"/>
      <c r="AC93" s="32"/>
      <c r="AD93" s="38" t="str">
        <f t="shared" si="76"/>
        <v/>
      </c>
      <c r="AE93" s="38" t="str">
        <f t="shared" si="77"/>
        <v/>
      </c>
      <c r="AF93" s="40" t="str">
        <f t="shared" si="78"/>
        <v/>
      </c>
      <c r="AG93" s="38" t="str">
        <f t="shared" si="79"/>
        <v/>
      </c>
      <c r="AH93" s="38" t="str">
        <f t="shared" si="80"/>
        <v/>
      </c>
      <c r="AI93" s="40" t="str">
        <f t="shared" si="81"/>
        <v/>
      </c>
      <c r="AJ93" s="38" t="str">
        <f t="shared" si="82"/>
        <v/>
      </c>
      <c r="AK93" s="38" t="str">
        <f t="shared" si="83"/>
        <v/>
      </c>
      <c r="AL93" s="40" t="str">
        <f t="shared" si="84"/>
        <v/>
      </c>
      <c r="AM93" s="34" t="str">
        <f t="shared" si="85"/>
        <v/>
      </c>
      <c r="AN93" s="35" t="str">
        <f t="shared" si="86"/>
        <v/>
      </c>
      <c r="AO93" s="35" t="str">
        <f t="shared" si="87"/>
        <v/>
      </c>
      <c r="AP93" s="36" t="str">
        <f t="shared" si="88"/>
        <v/>
      </c>
      <c r="AQ93" s="37" t="str">
        <f t="shared" si="89"/>
        <v/>
      </c>
      <c r="AR93" s="37" t="str">
        <f t="shared" si="90"/>
        <v/>
      </c>
      <c r="AS93" s="34" t="str">
        <f t="shared" si="91"/>
        <v/>
      </c>
      <c r="AT93" s="34" t="str">
        <f t="shared" si="92"/>
        <v/>
      </c>
      <c r="AU93" s="37" t="str">
        <f t="shared" si="93"/>
        <v/>
      </c>
      <c r="AV93" s="50" t="str">
        <f t="shared" si="94"/>
        <v/>
      </c>
      <c r="AW93" s="50" t="str">
        <f t="shared" si="95"/>
        <v/>
      </c>
      <c r="AX93" s="50" t="str">
        <f t="shared" si="96"/>
        <v/>
      </c>
      <c r="AY93" s="50" t="str">
        <f t="shared" si="97"/>
        <v/>
      </c>
      <c r="AZ93" s="34" t="str">
        <f t="shared" si="98"/>
        <v/>
      </c>
      <c r="BA93" s="63" t="str">
        <f t="shared" si="99"/>
        <v/>
      </c>
      <c r="BB93" s="64" t="str">
        <f t="shared" si="100"/>
        <v/>
      </c>
      <c r="BC93" s="26" t="str">
        <f t="shared" si="112"/>
        <v/>
      </c>
      <c r="BD93" s="34" t="str">
        <f>IF($BB93="","",_xlfn.RANK.EQ($BB93,$BB$4:$BB$103,0)+COUNTIF($BB$4:$BB93,$BB93)-1)</f>
        <v/>
      </c>
      <c r="BE93" s="32"/>
      <c r="BF93" s="38" t="str">
        <f t="shared" si="101"/>
        <v/>
      </c>
      <c r="BG93" s="38" t="str">
        <f t="shared" si="102"/>
        <v/>
      </c>
      <c r="BH93" s="38" t="str">
        <f t="shared" si="103"/>
        <v/>
      </c>
      <c r="BI93" s="38" t="str">
        <f t="shared" si="104"/>
        <v/>
      </c>
      <c r="BJ93" s="38" t="str">
        <f t="shared" si="105"/>
        <v/>
      </c>
      <c r="BK93" s="38" t="str">
        <f t="shared" si="106"/>
        <v/>
      </c>
      <c r="BL93" s="38" t="str">
        <f t="shared" si="107"/>
        <v/>
      </c>
      <c r="BM93" s="34" t="str">
        <f t="shared" si="108"/>
        <v/>
      </c>
      <c r="BN93" s="38" t="str">
        <f t="shared" si="109"/>
        <v/>
      </c>
      <c r="BO93" s="314" t="str">
        <f t="shared" si="110"/>
        <v/>
      </c>
      <c r="BP93" s="84" t="str">
        <f t="shared" si="111"/>
        <v/>
      </c>
      <c r="BQ93" s="313" t="str">
        <f>IF(AND($A93&lt;&gt;"",$L93=INDEX(Cat_SiNo,2)),COUNTIFS($L$4:$L93,INDEX(Cat_SiNo,2)),"")</f>
        <v/>
      </c>
    </row>
    <row r="94" spans="1:69" ht="31.95" customHeight="1" x14ac:dyDescent="0.3">
      <c r="A94" s="39"/>
      <c r="B94" s="32"/>
      <c r="C94" s="32"/>
      <c r="D94" s="32"/>
      <c r="E94" s="32"/>
      <c r="F94" s="32"/>
      <c r="G94" s="32"/>
      <c r="H94" s="32"/>
      <c r="I94" s="32"/>
      <c r="J94" s="82"/>
      <c r="K94" s="32"/>
      <c r="L94" s="32"/>
      <c r="M94" s="32"/>
      <c r="N94" s="32"/>
      <c r="O94" s="32"/>
      <c r="P94" s="32"/>
      <c r="Q94" s="32"/>
      <c r="R94" s="32"/>
      <c r="S94" s="34" t="str">
        <f t="shared" si="75"/>
        <v/>
      </c>
      <c r="T94" s="32"/>
      <c r="U94" s="32"/>
      <c r="V94" s="32"/>
      <c r="W94" s="32"/>
      <c r="X94" s="32"/>
      <c r="Y94" s="32"/>
      <c r="Z94" s="32"/>
      <c r="AA94" s="32"/>
      <c r="AB94" s="32"/>
      <c r="AC94" s="32"/>
      <c r="AD94" s="38" t="str">
        <f t="shared" si="76"/>
        <v/>
      </c>
      <c r="AE94" s="38" t="str">
        <f t="shared" si="77"/>
        <v/>
      </c>
      <c r="AF94" s="40" t="str">
        <f t="shared" si="78"/>
        <v/>
      </c>
      <c r="AG94" s="38" t="str">
        <f t="shared" si="79"/>
        <v/>
      </c>
      <c r="AH94" s="38" t="str">
        <f t="shared" si="80"/>
        <v/>
      </c>
      <c r="AI94" s="40" t="str">
        <f t="shared" si="81"/>
        <v/>
      </c>
      <c r="AJ94" s="38" t="str">
        <f t="shared" si="82"/>
        <v/>
      </c>
      <c r="AK94" s="38" t="str">
        <f t="shared" si="83"/>
        <v/>
      </c>
      <c r="AL94" s="40" t="str">
        <f t="shared" si="84"/>
        <v/>
      </c>
      <c r="AM94" s="34" t="str">
        <f t="shared" si="85"/>
        <v/>
      </c>
      <c r="AN94" s="35" t="str">
        <f t="shared" si="86"/>
        <v/>
      </c>
      <c r="AO94" s="35" t="str">
        <f t="shared" si="87"/>
        <v/>
      </c>
      <c r="AP94" s="36" t="str">
        <f t="shared" si="88"/>
        <v/>
      </c>
      <c r="AQ94" s="37" t="str">
        <f t="shared" si="89"/>
        <v/>
      </c>
      <c r="AR94" s="37" t="str">
        <f t="shared" si="90"/>
        <v/>
      </c>
      <c r="AS94" s="34" t="str">
        <f t="shared" si="91"/>
        <v/>
      </c>
      <c r="AT94" s="34" t="str">
        <f t="shared" si="92"/>
        <v/>
      </c>
      <c r="AU94" s="37" t="str">
        <f t="shared" si="93"/>
        <v/>
      </c>
      <c r="AV94" s="50" t="str">
        <f t="shared" si="94"/>
        <v/>
      </c>
      <c r="AW94" s="50" t="str">
        <f t="shared" si="95"/>
        <v/>
      </c>
      <c r="AX94" s="50" t="str">
        <f t="shared" si="96"/>
        <v/>
      </c>
      <c r="AY94" s="50" t="str">
        <f t="shared" si="97"/>
        <v/>
      </c>
      <c r="AZ94" s="34" t="str">
        <f t="shared" si="98"/>
        <v/>
      </c>
      <c r="BA94" s="63" t="str">
        <f t="shared" si="99"/>
        <v/>
      </c>
      <c r="BB94" s="64" t="str">
        <f t="shared" si="100"/>
        <v/>
      </c>
      <c r="BC94" s="26" t="str">
        <f t="shared" si="112"/>
        <v/>
      </c>
      <c r="BD94" s="34" t="str">
        <f>IF($BB94="","",_xlfn.RANK.EQ($BB94,$BB$4:$BB$103,0)+COUNTIF($BB$4:$BB94,$BB94)-1)</f>
        <v/>
      </c>
      <c r="BE94" s="32"/>
      <c r="BF94" s="38" t="str">
        <f t="shared" si="101"/>
        <v/>
      </c>
      <c r="BG94" s="38" t="str">
        <f t="shared" si="102"/>
        <v/>
      </c>
      <c r="BH94" s="38" t="str">
        <f t="shared" si="103"/>
        <v/>
      </c>
      <c r="BI94" s="38" t="str">
        <f t="shared" si="104"/>
        <v/>
      </c>
      <c r="BJ94" s="38" t="str">
        <f t="shared" si="105"/>
        <v/>
      </c>
      <c r="BK94" s="38" t="str">
        <f t="shared" si="106"/>
        <v/>
      </c>
      <c r="BL94" s="38" t="str">
        <f t="shared" si="107"/>
        <v/>
      </c>
      <c r="BM94" s="34" t="str">
        <f t="shared" si="108"/>
        <v/>
      </c>
      <c r="BN94" s="38" t="str">
        <f t="shared" si="109"/>
        <v/>
      </c>
      <c r="BO94" s="314" t="str">
        <f t="shared" si="110"/>
        <v/>
      </c>
      <c r="BP94" s="84" t="str">
        <f t="shared" si="111"/>
        <v/>
      </c>
      <c r="BQ94" s="313" t="str">
        <f>IF(AND($A94&lt;&gt;"",$L94=INDEX(Cat_SiNo,2)),COUNTIFS($L$4:$L94,INDEX(Cat_SiNo,2)),"")</f>
        <v/>
      </c>
    </row>
    <row r="95" spans="1:69" ht="31.95" customHeight="1" x14ac:dyDescent="0.3">
      <c r="A95" s="39"/>
      <c r="B95" s="32"/>
      <c r="C95" s="32"/>
      <c r="D95" s="32"/>
      <c r="E95" s="32"/>
      <c r="F95" s="32"/>
      <c r="G95" s="32"/>
      <c r="H95" s="32"/>
      <c r="I95" s="32"/>
      <c r="J95" s="82"/>
      <c r="K95" s="32"/>
      <c r="L95" s="32"/>
      <c r="M95" s="32"/>
      <c r="N95" s="32"/>
      <c r="O95" s="32"/>
      <c r="P95" s="32"/>
      <c r="Q95" s="32"/>
      <c r="R95" s="32"/>
      <c r="S95" s="34" t="str">
        <f t="shared" si="75"/>
        <v/>
      </c>
      <c r="T95" s="32"/>
      <c r="U95" s="32"/>
      <c r="V95" s="32"/>
      <c r="W95" s="32"/>
      <c r="X95" s="32"/>
      <c r="Y95" s="32"/>
      <c r="Z95" s="32"/>
      <c r="AA95" s="32"/>
      <c r="AB95" s="32"/>
      <c r="AC95" s="32"/>
      <c r="AD95" s="38" t="str">
        <f t="shared" si="76"/>
        <v/>
      </c>
      <c r="AE95" s="38" t="str">
        <f t="shared" si="77"/>
        <v/>
      </c>
      <c r="AF95" s="40" t="str">
        <f t="shared" si="78"/>
        <v/>
      </c>
      <c r="AG95" s="38" t="str">
        <f t="shared" si="79"/>
        <v/>
      </c>
      <c r="AH95" s="38" t="str">
        <f t="shared" si="80"/>
        <v/>
      </c>
      <c r="AI95" s="40" t="str">
        <f t="shared" si="81"/>
        <v/>
      </c>
      <c r="AJ95" s="38" t="str">
        <f t="shared" si="82"/>
        <v/>
      </c>
      <c r="AK95" s="38" t="str">
        <f t="shared" si="83"/>
        <v/>
      </c>
      <c r="AL95" s="40" t="str">
        <f t="shared" si="84"/>
        <v/>
      </c>
      <c r="AM95" s="34" t="str">
        <f t="shared" si="85"/>
        <v/>
      </c>
      <c r="AN95" s="35" t="str">
        <f t="shared" si="86"/>
        <v/>
      </c>
      <c r="AO95" s="35" t="str">
        <f t="shared" si="87"/>
        <v/>
      </c>
      <c r="AP95" s="36" t="str">
        <f t="shared" si="88"/>
        <v/>
      </c>
      <c r="AQ95" s="37" t="str">
        <f t="shared" si="89"/>
        <v/>
      </c>
      <c r="AR95" s="37" t="str">
        <f t="shared" si="90"/>
        <v/>
      </c>
      <c r="AS95" s="34" t="str">
        <f t="shared" si="91"/>
        <v/>
      </c>
      <c r="AT95" s="34" t="str">
        <f t="shared" si="92"/>
        <v/>
      </c>
      <c r="AU95" s="37" t="str">
        <f t="shared" si="93"/>
        <v/>
      </c>
      <c r="AV95" s="50" t="str">
        <f t="shared" si="94"/>
        <v/>
      </c>
      <c r="AW95" s="50" t="str">
        <f t="shared" si="95"/>
        <v/>
      </c>
      <c r="AX95" s="50" t="str">
        <f t="shared" si="96"/>
        <v/>
      </c>
      <c r="AY95" s="50" t="str">
        <f t="shared" si="97"/>
        <v/>
      </c>
      <c r="AZ95" s="34" t="str">
        <f t="shared" si="98"/>
        <v/>
      </c>
      <c r="BA95" s="63" t="str">
        <f t="shared" si="99"/>
        <v/>
      </c>
      <c r="BB95" s="64" t="str">
        <f t="shared" si="100"/>
        <v/>
      </c>
      <c r="BC95" s="26" t="str">
        <f t="shared" si="112"/>
        <v/>
      </c>
      <c r="BD95" s="34" t="str">
        <f>IF($BB95="","",_xlfn.RANK.EQ($BB95,$BB$4:$BB$103,0)+COUNTIF($BB$4:$BB95,$BB95)-1)</f>
        <v/>
      </c>
      <c r="BE95" s="32"/>
      <c r="BF95" s="38" t="str">
        <f t="shared" si="101"/>
        <v/>
      </c>
      <c r="BG95" s="38" t="str">
        <f t="shared" si="102"/>
        <v/>
      </c>
      <c r="BH95" s="38" t="str">
        <f t="shared" si="103"/>
        <v/>
      </c>
      <c r="BI95" s="38" t="str">
        <f t="shared" si="104"/>
        <v/>
      </c>
      <c r="BJ95" s="38" t="str">
        <f t="shared" si="105"/>
        <v/>
      </c>
      <c r="BK95" s="38" t="str">
        <f t="shared" si="106"/>
        <v/>
      </c>
      <c r="BL95" s="38" t="str">
        <f t="shared" si="107"/>
        <v/>
      </c>
      <c r="BM95" s="34" t="str">
        <f t="shared" si="108"/>
        <v/>
      </c>
      <c r="BN95" s="38" t="str">
        <f t="shared" si="109"/>
        <v/>
      </c>
      <c r="BO95" s="314" t="str">
        <f t="shared" si="110"/>
        <v/>
      </c>
      <c r="BP95" s="84" t="str">
        <f t="shared" si="111"/>
        <v/>
      </c>
      <c r="BQ95" s="313" t="str">
        <f>IF(AND($A95&lt;&gt;"",$L95=INDEX(Cat_SiNo,2)),COUNTIFS($L$4:$L95,INDEX(Cat_SiNo,2)),"")</f>
        <v/>
      </c>
    </row>
    <row r="96" spans="1:69" ht="31.95" customHeight="1" x14ac:dyDescent="0.3">
      <c r="A96" s="39"/>
      <c r="B96" s="32"/>
      <c r="C96" s="32"/>
      <c r="D96" s="32"/>
      <c r="E96" s="32"/>
      <c r="F96" s="32"/>
      <c r="G96" s="32"/>
      <c r="H96" s="32"/>
      <c r="I96" s="32"/>
      <c r="J96" s="82"/>
      <c r="K96" s="32"/>
      <c r="L96" s="32"/>
      <c r="M96" s="32"/>
      <c r="N96" s="32"/>
      <c r="O96" s="32"/>
      <c r="P96" s="32"/>
      <c r="Q96" s="32"/>
      <c r="R96" s="32"/>
      <c r="S96" s="34" t="str">
        <f t="shared" si="75"/>
        <v/>
      </c>
      <c r="T96" s="32"/>
      <c r="U96" s="32"/>
      <c r="V96" s="32"/>
      <c r="W96" s="32"/>
      <c r="X96" s="32"/>
      <c r="Y96" s="32"/>
      <c r="Z96" s="32"/>
      <c r="AA96" s="32"/>
      <c r="AB96" s="32"/>
      <c r="AC96" s="32"/>
      <c r="AD96" s="38" t="str">
        <f t="shared" si="76"/>
        <v/>
      </c>
      <c r="AE96" s="38" t="str">
        <f t="shared" si="77"/>
        <v/>
      </c>
      <c r="AF96" s="40" t="str">
        <f t="shared" si="78"/>
        <v/>
      </c>
      <c r="AG96" s="38" t="str">
        <f t="shared" si="79"/>
        <v/>
      </c>
      <c r="AH96" s="38" t="str">
        <f t="shared" si="80"/>
        <v/>
      </c>
      <c r="AI96" s="40" t="str">
        <f t="shared" si="81"/>
        <v/>
      </c>
      <c r="AJ96" s="38" t="str">
        <f t="shared" si="82"/>
        <v/>
      </c>
      <c r="AK96" s="38" t="str">
        <f t="shared" si="83"/>
        <v/>
      </c>
      <c r="AL96" s="40" t="str">
        <f t="shared" si="84"/>
        <v/>
      </c>
      <c r="AM96" s="34" t="str">
        <f t="shared" si="85"/>
        <v/>
      </c>
      <c r="AN96" s="35" t="str">
        <f t="shared" si="86"/>
        <v/>
      </c>
      <c r="AO96" s="35" t="str">
        <f t="shared" si="87"/>
        <v/>
      </c>
      <c r="AP96" s="36" t="str">
        <f t="shared" si="88"/>
        <v/>
      </c>
      <c r="AQ96" s="37" t="str">
        <f t="shared" si="89"/>
        <v/>
      </c>
      <c r="AR96" s="37" t="str">
        <f t="shared" si="90"/>
        <v/>
      </c>
      <c r="AS96" s="34" t="str">
        <f t="shared" si="91"/>
        <v/>
      </c>
      <c r="AT96" s="34" t="str">
        <f t="shared" si="92"/>
        <v/>
      </c>
      <c r="AU96" s="37" t="str">
        <f t="shared" si="93"/>
        <v/>
      </c>
      <c r="AV96" s="50" t="str">
        <f t="shared" si="94"/>
        <v/>
      </c>
      <c r="AW96" s="50" t="str">
        <f t="shared" si="95"/>
        <v/>
      </c>
      <c r="AX96" s="50" t="str">
        <f t="shared" si="96"/>
        <v/>
      </c>
      <c r="AY96" s="50" t="str">
        <f t="shared" si="97"/>
        <v/>
      </c>
      <c r="AZ96" s="34" t="str">
        <f t="shared" si="98"/>
        <v/>
      </c>
      <c r="BA96" s="63" t="str">
        <f t="shared" si="99"/>
        <v/>
      </c>
      <c r="BB96" s="64" t="str">
        <f t="shared" si="100"/>
        <v/>
      </c>
      <c r="BC96" s="26" t="str">
        <f t="shared" si="112"/>
        <v/>
      </c>
      <c r="BD96" s="34" t="str">
        <f>IF($BB96="","",_xlfn.RANK.EQ($BB96,$BB$4:$BB$103,0)+COUNTIF($BB$4:$BB96,$BB96)-1)</f>
        <v/>
      </c>
      <c r="BE96" s="32"/>
      <c r="BF96" s="38" t="str">
        <f t="shared" si="101"/>
        <v/>
      </c>
      <c r="BG96" s="38" t="str">
        <f t="shared" si="102"/>
        <v/>
      </c>
      <c r="BH96" s="38" t="str">
        <f t="shared" si="103"/>
        <v/>
      </c>
      <c r="BI96" s="38" t="str">
        <f t="shared" si="104"/>
        <v/>
      </c>
      <c r="BJ96" s="38" t="str">
        <f t="shared" si="105"/>
        <v/>
      </c>
      <c r="BK96" s="38" t="str">
        <f t="shared" si="106"/>
        <v/>
      </c>
      <c r="BL96" s="38" t="str">
        <f t="shared" si="107"/>
        <v/>
      </c>
      <c r="BM96" s="34" t="str">
        <f t="shared" si="108"/>
        <v/>
      </c>
      <c r="BN96" s="38" t="str">
        <f t="shared" si="109"/>
        <v/>
      </c>
      <c r="BO96" s="314" t="str">
        <f t="shared" si="110"/>
        <v/>
      </c>
      <c r="BP96" s="84" t="str">
        <f t="shared" si="111"/>
        <v/>
      </c>
      <c r="BQ96" s="313" t="str">
        <f>IF(AND($A96&lt;&gt;"",$L96=INDEX(Cat_SiNo,2)),COUNTIFS($L$4:$L96,INDEX(Cat_SiNo,2)),"")</f>
        <v/>
      </c>
    </row>
    <row r="97" spans="1:69" ht="31.95" customHeight="1" x14ac:dyDescent="0.3">
      <c r="A97" s="39"/>
      <c r="B97" s="32"/>
      <c r="C97" s="32"/>
      <c r="D97" s="32"/>
      <c r="E97" s="32"/>
      <c r="F97" s="32"/>
      <c r="G97" s="32"/>
      <c r="H97" s="32"/>
      <c r="I97" s="32"/>
      <c r="J97" s="82"/>
      <c r="K97" s="32"/>
      <c r="L97" s="32"/>
      <c r="M97" s="32"/>
      <c r="N97" s="32"/>
      <c r="O97" s="32"/>
      <c r="P97" s="32"/>
      <c r="Q97" s="32"/>
      <c r="R97" s="32"/>
      <c r="S97" s="34" t="str">
        <f t="shared" si="75"/>
        <v/>
      </c>
      <c r="T97" s="32"/>
      <c r="U97" s="32"/>
      <c r="V97" s="32"/>
      <c r="W97" s="32"/>
      <c r="X97" s="32"/>
      <c r="Y97" s="32"/>
      <c r="Z97" s="32"/>
      <c r="AA97" s="32"/>
      <c r="AB97" s="32"/>
      <c r="AC97" s="32"/>
      <c r="AD97" s="38" t="str">
        <f t="shared" si="76"/>
        <v/>
      </c>
      <c r="AE97" s="38" t="str">
        <f t="shared" si="77"/>
        <v/>
      </c>
      <c r="AF97" s="40" t="str">
        <f t="shared" si="78"/>
        <v/>
      </c>
      <c r="AG97" s="38" t="str">
        <f t="shared" si="79"/>
        <v/>
      </c>
      <c r="AH97" s="38" t="str">
        <f t="shared" si="80"/>
        <v/>
      </c>
      <c r="AI97" s="40" t="str">
        <f t="shared" si="81"/>
        <v/>
      </c>
      <c r="AJ97" s="38" t="str">
        <f t="shared" si="82"/>
        <v/>
      </c>
      <c r="AK97" s="38" t="str">
        <f t="shared" si="83"/>
        <v/>
      </c>
      <c r="AL97" s="40" t="str">
        <f t="shared" si="84"/>
        <v/>
      </c>
      <c r="AM97" s="34" t="str">
        <f t="shared" si="85"/>
        <v/>
      </c>
      <c r="AN97" s="35" t="str">
        <f t="shared" si="86"/>
        <v/>
      </c>
      <c r="AO97" s="35" t="str">
        <f t="shared" si="87"/>
        <v/>
      </c>
      <c r="AP97" s="36" t="str">
        <f t="shared" si="88"/>
        <v/>
      </c>
      <c r="AQ97" s="37" t="str">
        <f t="shared" si="89"/>
        <v/>
      </c>
      <c r="AR97" s="37" t="str">
        <f t="shared" si="90"/>
        <v/>
      </c>
      <c r="AS97" s="34" t="str">
        <f t="shared" si="91"/>
        <v/>
      </c>
      <c r="AT97" s="34" t="str">
        <f t="shared" si="92"/>
        <v/>
      </c>
      <c r="AU97" s="37" t="str">
        <f t="shared" si="93"/>
        <v/>
      </c>
      <c r="AV97" s="50" t="str">
        <f t="shared" si="94"/>
        <v/>
      </c>
      <c r="AW97" s="50" t="str">
        <f t="shared" si="95"/>
        <v/>
      </c>
      <c r="AX97" s="50" t="str">
        <f t="shared" si="96"/>
        <v/>
      </c>
      <c r="AY97" s="50" t="str">
        <f t="shared" si="97"/>
        <v/>
      </c>
      <c r="AZ97" s="34" t="str">
        <f t="shared" si="98"/>
        <v/>
      </c>
      <c r="BA97" s="63" t="str">
        <f t="shared" si="99"/>
        <v/>
      </c>
      <c r="BB97" s="64" t="str">
        <f t="shared" si="100"/>
        <v/>
      </c>
      <c r="BC97" s="26" t="str">
        <f t="shared" si="112"/>
        <v/>
      </c>
      <c r="BD97" s="34" t="str">
        <f>IF($BB97="","",_xlfn.RANK.EQ($BB97,$BB$4:$BB$103,0)+COUNTIF($BB$4:$BB97,$BB97)-1)</f>
        <v/>
      </c>
      <c r="BE97" s="32"/>
      <c r="BF97" s="38" t="str">
        <f t="shared" si="101"/>
        <v/>
      </c>
      <c r="BG97" s="38" t="str">
        <f t="shared" si="102"/>
        <v/>
      </c>
      <c r="BH97" s="38" t="str">
        <f t="shared" si="103"/>
        <v/>
      </c>
      <c r="BI97" s="38" t="str">
        <f t="shared" si="104"/>
        <v/>
      </c>
      <c r="BJ97" s="38" t="str">
        <f t="shared" si="105"/>
        <v/>
      </c>
      <c r="BK97" s="38" t="str">
        <f t="shared" si="106"/>
        <v/>
      </c>
      <c r="BL97" s="38" t="str">
        <f t="shared" si="107"/>
        <v/>
      </c>
      <c r="BM97" s="34" t="str">
        <f t="shared" si="108"/>
        <v/>
      </c>
      <c r="BN97" s="38" t="str">
        <f t="shared" si="109"/>
        <v/>
      </c>
      <c r="BO97" s="314" t="str">
        <f t="shared" si="110"/>
        <v/>
      </c>
      <c r="BP97" s="84" t="str">
        <f t="shared" si="111"/>
        <v/>
      </c>
      <c r="BQ97" s="313" t="str">
        <f>IF(AND($A97&lt;&gt;"",$L97=INDEX(Cat_SiNo,2)),COUNTIFS($L$4:$L97,INDEX(Cat_SiNo,2)),"")</f>
        <v/>
      </c>
    </row>
    <row r="98" spans="1:69" ht="31.95" customHeight="1" x14ac:dyDescent="0.3">
      <c r="A98" s="39"/>
      <c r="B98" s="32"/>
      <c r="C98" s="32"/>
      <c r="D98" s="32"/>
      <c r="E98" s="32"/>
      <c r="F98" s="32"/>
      <c r="G98" s="32"/>
      <c r="H98" s="32"/>
      <c r="I98" s="32"/>
      <c r="J98" s="82"/>
      <c r="K98" s="32"/>
      <c r="L98" s="32"/>
      <c r="M98" s="32"/>
      <c r="N98" s="32"/>
      <c r="O98" s="32"/>
      <c r="P98" s="32"/>
      <c r="Q98" s="32"/>
      <c r="R98" s="32"/>
      <c r="S98" s="34" t="str">
        <f t="shared" si="75"/>
        <v/>
      </c>
      <c r="T98" s="32"/>
      <c r="U98" s="32"/>
      <c r="V98" s="32"/>
      <c r="W98" s="32"/>
      <c r="X98" s="32"/>
      <c r="Y98" s="32"/>
      <c r="Z98" s="32"/>
      <c r="AA98" s="32"/>
      <c r="AB98" s="32"/>
      <c r="AC98" s="32"/>
      <c r="AD98" s="38" t="str">
        <f t="shared" si="76"/>
        <v/>
      </c>
      <c r="AE98" s="38" t="str">
        <f t="shared" si="77"/>
        <v/>
      </c>
      <c r="AF98" s="40" t="str">
        <f t="shared" si="78"/>
        <v/>
      </c>
      <c r="AG98" s="38" t="str">
        <f t="shared" si="79"/>
        <v/>
      </c>
      <c r="AH98" s="38" t="str">
        <f t="shared" si="80"/>
        <v/>
      </c>
      <c r="AI98" s="40" t="str">
        <f t="shared" si="81"/>
        <v/>
      </c>
      <c r="AJ98" s="38" t="str">
        <f t="shared" si="82"/>
        <v/>
      </c>
      <c r="AK98" s="38" t="str">
        <f t="shared" si="83"/>
        <v/>
      </c>
      <c r="AL98" s="40" t="str">
        <f t="shared" si="84"/>
        <v/>
      </c>
      <c r="AM98" s="34" t="str">
        <f t="shared" si="85"/>
        <v/>
      </c>
      <c r="AN98" s="35" t="str">
        <f t="shared" si="86"/>
        <v/>
      </c>
      <c r="AO98" s="35" t="str">
        <f t="shared" si="87"/>
        <v/>
      </c>
      <c r="AP98" s="36" t="str">
        <f t="shared" si="88"/>
        <v/>
      </c>
      <c r="AQ98" s="37" t="str">
        <f t="shared" si="89"/>
        <v/>
      </c>
      <c r="AR98" s="37" t="str">
        <f t="shared" si="90"/>
        <v/>
      </c>
      <c r="AS98" s="34" t="str">
        <f t="shared" si="91"/>
        <v/>
      </c>
      <c r="AT98" s="34" t="str">
        <f t="shared" si="92"/>
        <v/>
      </c>
      <c r="AU98" s="37" t="str">
        <f t="shared" si="93"/>
        <v/>
      </c>
      <c r="AV98" s="50" t="str">
        <f t="shared" si="94"/>
        <v/>
      </c>
      <c r="AW98" s="50" t="str">
        <f t="shared" si="95"/>
        <v/>
      </c>
      <c r="AX98" s="50" t="str">
        <f t="shared" si="96"/>
        <v/>
      </c>
      <c r="AY98" s="50" t="str">
        <f t="shared" si="97"/>
        <v/>
      </c>
      <c r="AZ98" s="34" t="str">
        <f t="shared" si="98"/>
        <v/>
      </c>
      <c r="BA98" s="63" t="str">
        <f t="shared" si="99"/>
        <v/>
      </c>
      <c r="BB98" s="64" t="str">
        <f t="shared" si="100"/>
        <v/>
      </c>
      <c r="BC98" s="26" t="str">
        <f t="shared" si="112"/>
        <v/>
      </c>
      <c r="BD98" s="34" t="str">
        <f>IF($BB98="","",_xlfn.RANK.EQ($BB98,$BB$4:$BB$103,0)+COUNTIF($BB$4:$BB98,$BB98)-1)</f>
        <v/>
      </c>
      <c r="BE98" s="32"/>
      <c r="BF98" s="38" t="str">
        <f t="shared" si="101"/>
        <v/>
      </c>
      <c r="BG98" s="38" t="str">
        <f t="shared" si="102"/>
        <v/>
      </c>
      <c r="BH98" s="38" t="str">
        <f t="shared" si="103"/>
        <v/>
      </c>
      <c r="BI98" s="38" t="str">
        <f t="shared" si="104"/>
        <v/>
      </c>
      <c r="BJ98" s="38" t="str">
        <f t="shared" si="105"/>
        <v/>
      </c>
      <c r="BK98" s="38" t="str">
        <f t="shared" si="106"/>
        <v/>
      </c>
      <c r="BL98" s="38" t="str">
        <f t="shared" si="107"/>
        <v/>
      </c>
      <c r="BM98" s="34" t="str">
        <f t="shared" si="108"/>
        <v/>
      </c>
      <c r="BN98" s="38" t="str">
        <f t="shared" si="109"/>
        <v/>
      </c>
      <c r="BO98" s="314" t="str">
        <f t="shared" si="110"/>
        <v/>
      </c>
      <c r="BP98" s="84" t="str">
        <f t="shared" si="111"/>
        <v/>
      </c>
      <c r="BQ98" s="313" t="str">
        <f>IF(AND($A98&lt;&gt;"",$L98=INDEX(Cat_SiNo,2)),COUNTIFS($L$4:$L98,INDEX(Cat_SiNo,2)),"")</f>
        <v/>
      </c>
    </row>
    <row r="99" spans="1:69" ht="31.95" customHeight="1" x14ac:dyDescent="0.3">
      <c r="A99" s="39"/>
      <c r="B99" s="32"/>
      <c r="C99" s="32"/>
      <c r="D99" s="32"/>
      <c r="E99" s="32"/>
      <c r="F99" s="32"/>
      <c r="G99" s="32"/>
      <c r="H99" s="32"/>
      <c r="I99" s="32"/>
      <c r="J99" s="82"/>
      <c r="K99" s="32"/>
      <c r="L99" s="32"/>
      <c r="M99" s="32"/>
      <c r="N99" s="32"/>
      <c r="O99" s="32"/>
      <c r="P99" s="32"/>
      <c r="Q99" s="32"/>
      <c r="R99" s="32"/>
      <c r="S99" s="34" t="str">
        <f t="shared" si="75"/>
        <v/>
      </c>
      <c r="T99" s="32"/>
      <c r="U99" s="32"/>
      <c r="V99" s="32"/>
      <c r="W99" s="32"/>
      <c r="X99" s="32"/>
      <c r="Y99" s="32"/>
      <c r="Z99" s="32"/>
      <c r="AA99" s="32"/>
      <c r="AB99" s="32"/>
      <c r="AC99" s="32"/>
      <c r="AD99" s="38" t="str">
        <f t="shared" si="76"/>
        <v/>
      </c>
      <c r="AE99" s="38" t="str">
        <f t="shared" si="77"/>
        <v/>
      </c>
      <c r="AF99" s="40" t="str">
        <f t="shared" si="78"/>
        <v/>
      </c>
      <c r="AG99" s="38" t="str">
        <f t="shared" si="79"/>
        <v/>
      </c>
      <c r="AH99" s="38" t="str">
        <f t="shared" si="80"/>
        <v/>
      </c>
      <c r="AI99" s="40" t="str">
        <f t="shared" si="81"/>
        <v/>
      </c>
      <c r="AJ99" s="38" t="str">
        <f t="shared" si="82"/>
        <v/>
      </c>
      <c r="AK99" s="38" t="str">
        <f t="shared" si="83"/>
        <v/>
      </c>
      <c r="AL99" s="40" t="str">
        <f t="shared" si="84"/>
        <v/>
      </c>
      <c r="AM99" s="34" t="str">
        <f t="shared" si="85"/>
        <v/>
      </c>
      <c r="AN99" s="35" t="str">
        <f t="shared" si="86"/>
        <v/>
      </c>
      <c r="AO99" s="35" t="str">
        <f t="shared" si="87"/>
        <v/>
      </c>
      <c r="AP99" s="36" t="str">
        <f t="shared" si="88"/>
        <v/>
      </c>
      <c r="AQ99" s="37" t="str">
        <f t="shared" si="89"/>
        <v/>
      </c>
      <c r="AR99" s="37" t="str">
        <f t="shared" si="90"/>
        <v/>
      </c>
      <c r="AS99" s="34" t="str">
        <f t="shared" si="91"/>
        <v/>
      </c>
      <c r="AT99" s="34" t="str">
        <f t="shared" si="92"/>
        <v/>
      </c>
      <c r="AU99" s="37" t="str">
        <f t="shared" si="93"/>
        <v/>
      </c>
      <c r="AV99" s="50" t="str">
        <f t="shared" si="94"/>
        <v/>
      </c>
      <c r="AW99" s="50" t="str">
        <f t="shared" si="95"/>
        <v/>
      </c>
      <c r="AX99" s="50" t="str">
        <f t="shared" si="96"/>
        <v/>
      </c>
      <c r="AY99" s="50" t="str">
        <f t="shared" si="97"/>
        <v/>
      </c>
      <c r="AZ99" s="34" t="str">
        <f t="shared" si="98"/>
        <v/>
      </c>
      <c r="BA99" s="63" t="str">
        <f t="shared" si="99"/>
        <v/>
      </c>
      <c r="BB99" s="64" t="str">
        <f t="shared" si="100"/>
        <v/>
      </c>
      <c r="BC99" s="26" t="str">
        <f t="shared" si="112"/>
        <v/>
      </c>
      <c r="BD99" s="34" t="str">
        <f>IF($BB99="","",_xlfn.RANK.EQ($BB99,$BB$4:$BB$103,0)+COUNTIF($BB$4:$BB99,$BB99)-1)</f>
        <v/>
      </c>
      <c r="BE99" s="32"/>
      <c r="BF99" s="38" t="str">
        <f t="shared" si="101"/>
        <v/>
      </c>
      <c r="BG99" s="38" t="str">
        <f t="shared" si="102"/>
        <v/>
      </c>
      <c r="BH99" s="38" t="str">
        <f t="shared" si="103"/>
        <v/>
      </c>
      <c r="BI99" s="38" t="str">
        <f t="shared" si="104"/>
        <v/>
      </c>
      <c r="BJ99" s="38" t="str">
        <f t="shared" si="105"/>
        <v/>
      </c>
      <c r="BK99" s="38" t="str">
        <f t="shared" si="106"/>
        <v/>
      </c>
      <c r="BL99" s="38" t="str">
        <f t="shared" si="107"/>
        <v/>
      </c>
      <c r="BM99" s="34" t="str">
        <f t="shared" si="108"/>
        <v/>
      </c>
      <c r="BN99" s="38" t="str">
        <f t="shared" si="109"/>
        <v/>
      </c>
      <c r="BO99" s="314" t="str">
        <f t="shared" si="110"/>
        <v/>
      </c>
      <c r="BP99" s="84" t="str">
        <f t="shared" si="111"/>
        <v/>
      </c>
      <c r="BQ99" s="313" t="str">
        <f>IF(AND($A99&lt;&gt;"",$L99=INDEX(Cat_SiNo,2)),COUNTIFS($L$4:$L99,INDEX(Cat_SiNo,2)),"")</f>
        <v/>
      </c>
    </row>
    <row r="100" spans="1:69" ht="31.95" customHeight="1" x14ac:dyDescent="0.3">
      <c r="A100" s="39"/>
      <c r="B100" s="32"/>
      <c r="C100" s="32"/>
      <c r="D100" s="32"/>
      <c r="E100" s="32"/>
      <c r="F100" s="32"/>
      <c r="G100" s="32"/>
      <c r="H100" s="32"/>
      <c r="I100" s="32"/>
      <c r="J100" s="82"/>
      <c r="K100" s="32"/>
      <c r="L100" s="32"/>
      <c r="M100" s="32"/>
      <c r="N100" s="32"/>
      <c r="O100" s="32"/>
      <c r="P100" s="32"/>
      <c r="Q100" s="32"/>
      <c r="R100" s="32"/>
      <c r="S100" s="34" t="str">
        <f t="shared" si="75"/>
        <v/>
      </c>
      <c r="T100" s="32"/>
      <c r="U100" s="32"/>
      <c r="V100" s="32"/>
      <c r="W100" s="32"/>
      <c r="X100" s="32"/>
      <c r="Y100" s="32"/>
      <c r="Z100" s="32"/>
      <c r="AA100" s="32"/>
      <c r="AB100" s="32"/>
      <c r="AC100" s="32"/>
      <c r="AD100" s="38" t="str">
        <f t="shared" si="76"/>
        <v/>
      </c>
      <c r="AE100" s="38" t="str">
        <f t="shared" si="77"/>
        <v/>
      </c>
      <c r="AF100" s="40" t="str">
        <f t="shared" si="78"/>
        <v/>
      </c>
      <c r="AG100" s="38" t="str">
        <f t="shared" si="79"/>
        <v/>
      </c>
      <c r="AH100" s="38" t="str">
        <f t="shared" si="80"/>
        <v/>
      </c>
      <c r="AI100" s="40" t="str">
        <f t="shared" si="81"/>
        <v/>
      </c>
      <c r="AJ100" s="38" t="str">
        <f t="shared" si="82"/>
        <v/>
      </c>
      <c r="AK100" s="38" t="str">
        <f t="shared" si="83"/>
        <v/>
      </c>
      <c r="AL100" s="40" t="str">
        <f t="shared" si="84"/>
        <v/>
      </c>
      <c r="AM100" s="34" t="str">
        <f t="shared" si="85"/>
        <v/>
      </c>
      <c r="AN100" s="35" t="str">
        <f t="shared" si="86"/>
        <v/>
      </c>
      <c r="AO100" s="35" t="str">
        <f t="shared" si="87"/>
        <v/>
      </c>
      <c r="AP100" s="36" t="str">
        <f t="shared" si="88"/>
        <v/>
      </c>
      <c r="AQ100" s="37" t="str">
        <f t="shared" si="89"/>
        <v/>
      </c>
      <c r="AR100" s="37" t="str">
        <f t="shared" si="90"/>
        <v/>
      </c>
      <c r="AS100" s="34" t="str">
        <f t="shared" si="91"/>
        <v/>
      </c>
      <c r="AT100" s="34" t="str">
        <f t="shared" si="92"/>
        <v/>
      </c>
      <c r="AU100" s="37" t="str">
        <f t="shared" si="93"/>
        <v/>
      </c>
      <c r="AV100" s="50" t="str">
        <f t="shared" si="94"/>
        <v/>
      </c>
      <c r="AW100" s="50" t="str">
        <f t="shared" si="95"/>
        <v/>
      </c>
      <c r="AX100" s="50" t="str">
        <f t="shared" si="96"/>
        <v/>
      </c>
      <c r="AY100" s="50" t="str">
        <f t="shared" si="97"/>
        <v/>
      </c>
      <c r="AZ100" s="34" t="str">
        <f t="shared" si="98"/>
        <v/>
      </c>
      <c r="BA100" s="63" t="str">
        <f t="shared" si="99"/>
        <v/>
      </c>
      <c r="BB100" s="64" t="str">
        <f t="shared" si="100"/>
        <v/>
      </c>
      <c r="BC100" s="26" t="str">
        <f t="shared" si="112"/>
        <v/>
      </c>
      <c r="BD100" s="34" t="str">
        <f>IF($BB100="","",_xlfn.RANK.EQ($BB100,$BB$4:$BB$103,0)+COUNTIF($BB$4:$BB100,$BB100)-1)</f>
        <v/>
      </c>
      <c r="BE100" s="32"/>
      <c r="BF100" s="38" t="str">
        <f t="shared" si="101"/>
        <v/>
      </c>
      <c r="BG100" s="38" t="str">
        <f t="shared" si="102"/>
        <v/>
      </c>
      <c r="BH100" s="38" t="str">
        <f t="shared" si="103"/>
        <v/>
      </c>
      <c r="BI100" s="38" t="str">
        <f t="shared" si="104"/>
        <v/>
      </c>
      <c r="BJ100" s="38" t="str">
        <f t="shared" si="105"/>
        <v/>
      </c>
      <c r="BK100" s="38" t="str">
        <f t="shared" si="106"/>
        <v/>
      </c>
      <c r="BL100" s="38" t="str">
        <f t="shared" si="107"/>
        <v/>
      </c>
      <c r="BM100" s="34" t="str">
        <f t="shared" si="108"/>
        <v/>
      </c>
      <c r="BN100" s="38" t="str">
        <f t="shared" si="109"/>
        <v/>
      </c>
      <c r="BO100" s="314" t="str">
        <f t="shared" si="110"/>
        <v/>
      </c>
      <c r="BP100" s="84" t="str">
        <f t="shared" si="111"/>
        <v/>
      </c>
      <c r="BQ100" s="313" t="str">
        <f>IF(AND($A100&lt;&gt;"",$L100=INDEX(Cat_SiNo,2)),COUNTIFS($L$4:$L100,INDEX(Cat_SiNo,2)),"")</f>
        <v/>
      </c>
    </row>
    <row r="101" spans="1:69" ht="31.95" customHeight="1" x14ac:dyDescent="0.3">
      <c r="A101" s="39"/>
      <c r="B101" s="32"/>
      <c r="C101" s="32"/>
      <c r="D101" s="32"/>
      <c r="E101" s="32"/>
      <c r="F101" s="32"/>
      <c r="G101" s="32"/>
      <c r="H101" s="32"/>
      <c r="I101" s="32"/>
      <c r="J101" s="82"/>
      <c r="K101" s="32"/>
      <c r="L101" s="32"/>
      <c r="M101" s="32"/>
      <c r="N101" s="32"/>
      <c r="O101" s="32"/>
      <c r="P101" s="32"/>
      <c r="Q101" s="32"/>
      <c r="R101" s="32"/>
      <c r="S101" s="34" t="str">
        <f t="shared" si="75"/>
        <v/>
      </c>
      <c r="T101" s="32"/>
      <c r="U101" s="32"/>
      <c r="V101" s="32"/>
      <c r="W101" s="32"/>
      <c r="X101" s="32"/>
      <c r="Y101" s="32"/>
      <c r="Z101" s="32"/>
      <c r="AA101" s="32"/>
      <c r="AB101" s="32"/>
      <c r="AC101" s="32"/>
      <c r="AD101" s="38" t="str">
        <f t="shared" si="76"/>
        <v/>
      </c>
      <c r="AE101" s="38" t="str">
        <f t="shared" si="77"/>
        <v/>
      </c>
      <c r="AF101" s="40" t="str">
        <f t="shared" si="78"/>
        <v/>
      </c>
      <c r="AG101" s="38" t="str">
        <f t="shared" si="79"/>
        <v/>
      </c>
      <c r="AH101" s="38" t="str">
        <f t="shared" si="80"/>
        <v/>
      </c>
      <c r="AI101" s="40" t="str">
        <f t="shared" si="81"/>
        <v/>
      </c>
      <c r="AJ101" s="38" t="str">
        <f t="shared" si="82"/>
        <v/>
      </c>
      <c r="AK101" s="38" t="str">
        <f t="shared" si="83"/>
        <v/>
      </c>
      <c r="AL101" s="40" t="str">
        <f t="shared" si="84"/>
        <v/>
      </c>
      <c r="AM101" s="34" t="str">
        <f t="shared" si="85"/>
        <v/>
      </c>
      <c r="AN101" s="35" t="str">
        <f t="shared" si="86"/>
        <v/>
      </c>
      <c r="AO101" s="35" t="str">
        <f t="shared" si="87"/>
        <v/>
      </c>
      <c r="AP101" s="36" t="str">
        <f t="shared" si="88"/>
        <v/>
      </c>
      <c r="AQ101" s="37" t="str">
        <f t="shared" si="89"/>
        <v/>
      </c>
      <c r="AR101" s="37" t="str">
        <f t="shared" si="90"/>
        <v/>
      </c>
      <c r="AS101" s="34" t="str">
        <f t="shared" si="91"/>
        <v/>
      </c>
      <c r="AT101" s="34" t="str">
        <f t="shared" si="92"/>
        <v/>
      </c>
      <c r="AU101" s="37" t="str">
        <f t="shared" si="93"/>
        <v/>
      </c>
      <c r="AV101" s="50" t="str">
        <f t="shared" si="94"/>
        <v/>
      </c>
      <c r="AW101" s="50" t="str">
        <f t="shared" si="95"/>
        <v/>
      </c>
      <c r="AX101" s="50" t="str">
        <f t="shared" si="96"/>
        <v/>
      </c>
      <c r="AY101" s="50" t="str">
        <f t="shared" si="97"/>
        <v/>
      </c>
      <c r="AZ101" s="34" t="str">
        <f t="shared" si="98"/>
        <v/>
      </c>
      <c r="BA101" s="63" t="str">
        <f t="shared" si="99"/>
        <v/>
      </c>
      <c r="BB101" s="64" t="str">
        <f t="shared" si="100"/>
        <v/>
      </c>
      <c r="BC101" s="26" t="str">
        <f t="shared" si="112"/>
        <v/>
      </c>
      <c r="BD101" s="34" t="str">
        <f>IF($BB101="","",_xlfn.RANK.EQ($BB101,$BB$4:$BB$103,0)+COUNTIF($BB$4:$BB101,$BB101)-1)</f>
        <v/>
      </c>
      <c r="BE101" s="32"/>
      <c r="BF101" s="38" t="str">
        <f t="shared" si="101"/>
        <v/>
      </c>
      <c r="BG101" s="38" t="str">
        <f t="shared" si="102"/>
        <v/>
      </c>
      <c r="BH101" s="38" t="str">
        <f t="shared" si="103"/>
        <v/>
      </c>
      <c r="BI101" s="38" t="str">
        <f t="shared" si="104"/>
        <v/>
      </c>
      <c r="BJ101" s="38" t="str">
        <f t="shared" si="105"/>
        <v/>
      </c>
      <c r="BK101" s="38" t="str">
        <f t="shared" si="106"/>
        <v/>
      </c>
      <c r="BL101" s="38" t="str">
        <f t="shared" si="107"/>
        <v/>
      </c>
      <c r="BM101" s="34" t="str">
        <f t="shared" si="108"/>
        <v/>
      </c>
      <c r="BN101" s="38" t="str">
        <f t="shared" si="109"/>
        <v/>
      </c>
      <c r="BO101" s="314" t="str">
        <f t="shared" si="110"/>
        <v/>
      </c>
      <c r="BP101" s="84" t="str">
        <f t="shared" si="111"/>
        <v/>
      </c>
      <c r="BQ101" s="313" t="str">
        <f>IF(AND($A101&lt;&gt;"",$L101=INDEX(Cat_SiNo,2)),COUNTIFS($L$4:$L101,INDEX(Cat_SiNo,2)),"")</f>
        <v/>
      </c>
    </row>
    <row r="102" spans="1:69" ht="31.95" customHeight="1" x14ac:dyDescent="0.3">
      <c r="A102" s="39"/>
      <c r="B102" s="32"/>
      <c r="C102" s="32"/>
      <c r="D102" s="32"/>
      <c r="E102" s="32"/>
      <c r="F102" s="32"/>
      <c r="G102" s="32"/>
      <c r="H102" s="32"/>
      <c r="I102" s="32"/>
      <c r="J102" s="82"/>
      <c r="K102" s="32"/>
      <c r="L102" s="32"/>
      <c r="M102" s="32"/>
      <c r="N102" s="32"/>
      <c r="O102" s="32"/>
      <c r="P102" s="32"/>
      <c r="Q102" s="32"/>
      <c r="R102" s="32"/>
      <c r="S102" s="34" t="str">
        <f t="shared" si="75"/>
        <v/>
      </c>
      <c r="T102" s="32"/>
      <c r="U102" s="32"/>
      <c r="V102" s="32"/>
      <c r="W102" s="32"/>
      <c r="X102" s="32"/>
      <c r="Y102" s="32"/>
      <c r="Z102" s="32"/>
      <c r="AA102" s="32"/>
      <c r="AB102" s="32"/>
      <c r="AC102" s="32"/>
      <c r="AD102" s="38" t="str">
        <f t="shared" si="76"/>
        <v/>
      </c>
      <c r="AE102" s="38" t="str">
        <f t="shared" si="77"/>
        <v/>
      </c>
      <c r="AF102" s="40" t="str">
        <f t="shared" si="78"/>
        <v/>
      </c>
      <c r="AG102" s="38" t="str">
        <f t="shared" si="79"/>
        <v/>
      </c>
      <c r="AH102" s="38" t="str">
        <f t="shared" si="80"/>
        <v/>
      </c>
      <c r="AI102" s="40" t="str">
        <f t="shared" si="81"/>
        <v/>
      </c>
      <c r="AJ102" s="38" t="str">
        <f t="shared" si="82"/>
        <v/>
      </c>
      <c r="AK102" s="38" t="str">
        <f t="shared" si="83"/>
        <v/>
      </c>
      <c r="AL102" s="40" t="str">
        <f t="shared" si="84"/>
        <v/>
      </c>
      <c r="AM102" s="34" t="str">
        <f t="shared" si="85"/>
        <v/>
      </c>
      <c r="AN102" s="35" t="str">
        <f t="shared" si="86"/>
        <v/>
      </c>
      <c r="AO102" s="35" t="str">
        <f t="shared" si="87"/>
        <v/>
      </c>
      <c r="AP102" s="36" t="str">
        <f t="shared" si="88"/>
        <v/>
      </c>
      <c r="AQ102" s="37" t="str">
        <f t="shared" si="89"/>
        <v/>
      </c>
      <c r="AR102" s="37" t="str">
        <f t="shared" si="90"/>
        <v/>
      </c>
      <c r="AS102" s="34" t="str">
        <f t="shared" si="91"/>
        <v/>
      </c>
      <c r="AT102" s="34" t="str">
        <f t="shared" si="92"/>
        <v/>
      </c>
      <c r="AU102" s="37" t="str">
        <f t="shared" si="93"/>
        <v/>
      </c>
      <c r="AV102" s="50" t="str">
        <f t="shared" si="94"/>
        <v/>
      </c>
      <c r="AW102" s="50" t="str">
        <f t="shared" si="95"/>
        <v/>
      </c>
      <c r="AX102" s="50" t="str">
        <f t="shared" si="96"/>
        <v/>
      </c>
      <c r="AY102" s="50" t="str">
        <f t="shared" si="97"/>
        <v/>
      </c>
      <c r="AZ102" s="34" t="str">
        <f t="shared" si="98"/>
        <v/>
      </c>
      <c r="BA102" s="63" t="str">
        <f t="shared" si="99"/>
        <v/>
      </c>
      <c r="BB102" s="64" t="str">
        <f t="shared" si="100"/>
        <v/>
      </c>
      <c r="BC102" s="26" t="str">
        <f t="shared" si="112"/>
        <v/>
      </c>
      <c r="BD102" s="34" t="str">
        <f>IF($BB102="","",_xlfn.RANK.EQ($BB102,$BB$4:$BB$103,0)+COUNTIF($BB$4:$BB102,$BB102)-1)</f>
        <v/>
      </c>
      <c r="BE102" s="32"/>
      <c r="BF102" s="38" t="str">
        <f t="shared" si="101"/>
        <v/>
      </c>
      <c r="BG102" s="38" t="str">
        <f t="shared" si="102"/>
        <v/>
      </c>
      <c r="BH102" s="38" t="str">
        <f t="shared" si="103"/>
        <v/>
      </c>
      <c r="BI102" s="38" t="str">
        <f t="shared" si="104"/>
        <v/>
      </c>
      <c r="BJ102" s="38" t="str">
        <f t="shared" si="105"/>
        <v/>
      </c>
      <c r="BK102" s="38" t="str">
        <f t="shared" si="106"/>
        <v/>
      </c>
      <c r="BL102" s="38" t="str">
        <f t="shared" si="107"/>
        <v/>
      </c>
      <c r="BM102" s="34" t="str">
        <f t="shared" si="108"/>
        <v/>
      </c>
      <c r="BN102" s="38" t="str">
        <f t="shared" si="109"/>
        <v/>
      </c>
      <c r="BO102" s="314" t="str">
        <f t="shared" si="110"/>
        <v/>
      </c>
      <c r="BP102" s="84" t="str">
        <f t="shared" si="111"/>
        <v/>
      </c>
      <c r="BQ102" s="313" t="str">
        <f>IF(AND($A102&lt;&gt;"",$L102=INDEX(Cat_SiNo,2)),COUNTIFS($L$4:$L102,INDEX(Cat_SiNo,2)),"")</f>
        <v/>
      </c>
    </row>
    <row r="103" spans="1:69" ht="31.95" customHeight="1" x14ac:dyDescent="0.3">
      <c r="A103" s="41"/>
      <c r="B103" s="42"/>
      <c r="C103" s="42"/>
      <c r="D103" s="42"/>
      <c r="E103" s="42"/>
      <c r="F103" s="42"/>
      <c r="G103" s="42"/>
      <c r="H103" s="42"/>
      <c r="I103" s="42"/>
      <c r="J103" s="83"/>
      <c r="K103" s="42"/>
      <c r="L103" s="42"/>
      <c r="M103" s="42"/>
      <c r="N103" s="42"/>
      <c r="O103" s="42"/>
      <c r="P103" s="42"/>
      <c r="Q103" s="42"/>
      <c r="R103" s="42"/>
      <c r="S103" s="43" t="str">
        <f t="shared" si="75"/>
        <v/>
      </c>
      <c r="T103" s="42"/>
      <c r="U103" s="42"/>
      <c r="V103" s="42"/>
      <c r="W103" s="42"/>
      <c r="X103" s="42"/>
      <c r="Y103" s="42"/>
      <c r="Z103" s="42"/>
      <c r="AA103" s="42"/>
      <c r="AB103" s="42"/>
      <c r="AC103" s="42"/>
      <c r="AD103" s="44" t="str">
        <f t="shared" si="76"/>
        <v/>
      </c>
      <c r="AE103" s="44" t="str">
        <f t="shared" si="77"/>
        <v/>
      </c>
      <c r="AF103" s="45" t="str">
        <f t="shared" si="78"/>
        <v/>
      </c>
      <c r="AG103" s="44" t="str">
        <f t="shared" si="79"/>
        <v/>
      </c>
      <c r="AH103" s="44" t="str">
        <f t="shared" si="80"/>
        <v/>
      </c>
      <c r="AI103" s="45" t="str">
        <f t="shared" si="81"/>
        <v/>
      </c>
      <c r="AJ103" s="44" t="str">
        <f t="shared" si="82"/>
        <v/>
      </c>
      <c r="AK103" s="44" t="str">
        <f t="shared" si="83"/>
        <v/>
      </c>
      <c r="AL103" s="45" t="str">
        <f t="shared" si="84"/>
        <v/>
      </c>
      <c r="AM103" s="43" t="str">
        <f t="shared" si="85"/>
        <v/>
      </c>
      <c r="AN103" s="46" t="str">
        <f t="shared" si="86"/>
        <v/>
      </c>
      <c r="AO103" s="46" t="str">
        <f t="shared" si="87"/>
        <v/>
      </c>
      <c r="AP103" s="47" t="str">
        <f t="shared" si="88"/>
        <v/>
      </c>
      <c r="AQ103" s="48" t="str">
        <f t="shared" si="89"/>
        <v/>
      </c>
      <c r="AR103" s="48" t="str">
        <f t="shared" si="90"/>
        <v/>
      </c>
      <c r="AS103" s="43" t="str">
        <f t="shared" si="91"/>
        <v/>
      </c>
      <c r="AT103" s="43" t="str">
        <f t="shared" si="92"/>
        <v/>
      </c>
      <c r="AU103" s="48" t="str">
        <f t="shared" si="93"/>
        <v/>
      </c>
      <c r="AV103" s="51" t="str">
        <f t="shared" si="94"/>
        <v/>
      </c>
      <c r="AW103" s="51" t="str">
        <f t="shared" si="95"/>
        <v/>
      </c>
      <c r="AX103" s="51" t="str">
        <f t="shared" si="96"/>
        <v/>
      </c>
      <c r="AY103" s="51" t="str">
        <f t="shared" si="97"/>
        <v/>
      </c>
      <c r="AZ103" s="43" t="str">
        <f t="shared" si="98"/>
        <v/>
      </c>
      <c r="BA103" s="65" t="str">
        <f t="shared" si="99"/>
        <v/>
      </c>
      <c r="BB103" s="66" t="str">
        <f t="shared" si="100"/>
        <v/>
      </c>
      <c r="BC103" s="26" t="str">
        <f t="shared" si="112"/>
        <v/>
      </c>
      <c r="BD103" s="43" t="str">
        <f>IF($BB103="","",_xlfn.RANK.EQ($BB103,$BB$4:$BB$103,0)+COUNTIF($BB$4:$BB103,$BB103)-1)</f>
        <v/>
      </c>
      <c r="BE103" s="42"/>
      <c r="BF103" s="44" t="str">
        <f t="shared" si="101"/>
        <v/>
      </c>
      <c r="BG103" s="44" t="str">
        <f t="shared" si="102"/>
        <v/>
      </c>
      <c r="BH103" s="44" t="str">
        <f t="shared" si="103"/>
        <v/>
      </c>
      <c r="BI103" s="44" t="str">
        <f t="shared" si="104"/>
        <v/>
      </c>
      <c r="BJ103" s="44" t="str">
        <f t="shared" si="105"/>
        <v/>
      </c>
      <c r="BK103" s="44" t="str">
        <f t="shared" si="106"/>
        <v/>
      </c>
      <c r="BL103" s="44" t="str">
        <f t="shared" si="107"/>
        <v/>
      </c>
      <c r="BM103" s="43" t="str">
        <f t="shared" si="108"/>
        <v/>
      </c>
      <c r="BN103" s="44" t="str">
        <f t="shared" si="109"/>
        <v/>
      </c>
      <c r="BO103" s="315" t="str">
        <f t="shared" si="110"/>
        <v/>
      </c>
      <c r="BP103" s="84" t="str">
        <f t="shared" si="111"/>
        <v/>
      </c>
      <c r="BQ103" s="313" t="str">
        <f>IF(AND($A103&lt;&gt;"",$L103=INDEX(Cat_SiNo,2)),COUNTIFS($L$4:$L103,INDEX(Cat_SiNo,2)),"")</f>
        <v/>
      </c>
    </row>
  </sheetData>
  <sheetProtection algorithmName="SHA-512" hashValue="A33SHGRFdsJW1CfFzVVxiemgVGVDng3GlHERNMiSD1T8HXTFrT2xSVfPnAn+rzW+2nn1EqsL9Mdxi5Im3iVR3A==" saltValue="Q7i7XuLtORX/huzX+wKfqA==" spinCount="100000" sheet="1" formatColumns="0" formatRows="0" sort="0" autoFilter="0"/>
  <autoFilter ref="A3:BO103" xr:uid="{BF160727-31CB-4719-8C1F-C305376A7B86}"/>
  <mergeCells count="2">
    <mergeCell ref="A2:M2"/>
    <mergeCell ref="N2:T2"/>
  </mergeCells>
  <conditionalFormatting sqref="S4:S103">
    <cfRule type="expression" dxfId="43" priority="4">
      <formula>$S4=INDEX(Cat_ResEleg,1)</formula>
    </cfRule>
    <cfRule type="expression" dxfId="42" priority="5">
      <formula>$S4=INDEX(Cat_ResEleg,2)</formula>
    </cfRule>
    <cfRule type="expression" dxfId="41" priority="6">
      <formula>$S4=INDEX(Cat_ResEleg,3)</formula>
    </cfRule>
  </conditionalFormatting>
  <conditionalFormatting sqref="AR4:AR103">
    <cfRule type="expression" dxfId="40" priority="15">
      <formula>$AR4="II"</formula>
    </cfRule>
  </conditionalFormatting>
  <conditionalFormatting sqref="AU4:AU103">
    <cfRule type="expression" dxfId="39" priority="16">
      <formula>$AU4="II"</formula>
    </cfRule>
  </conditionalFormatting>
  <conditionalFormatting sqref="AZ4:AZ103">
    <cfRule type="expression" dxfId="38" priority="7">
      <formula>$AZ4=INDEX(Cat_SiNo,1)</formula>
    </cfRule>
    <cfRule type="expression" dxfId="37" priority="8">
      <formula>AND(LEN($AZ4)&gt;0,$AZ4&lt;&gt;INDEX(Cat_SiNo,1))</formula>
    </cfRule>
  </conditionalFormatting>
  <conditionalFormatting sqref="BA4:BA103">
    <cfRule type="expression" dxfId="36" priority="14">
      <formula>ISNUMBER($BA4)</formula>
    </cfRule>
  </conditionalFormatting>
  <conditionalFormatting sqref="BM4:BM103">
    <cfRule type="expression" dxfId="35" priority="17">
      <formula>$BM4=INDEX(Cat_Estatus,6)</formula>
    </cfRule>
    <cfRule type="expression" dxfId="34" priority="18">
      <formula>$BM4=INDEX(Cat_Estatus,5)</formula>
    </cfRule>
    <cfRule type="expression" dxfId="33" priority="19">
      <formula>$BM4=INDEX(Cat_Estatus,2)</formula>
    </cfRule>
  </conditionalFormatting>
  <conditionalFormatting sqref="BN4:BN103">
    <cfRule type="expression" dxfId="32" priority="2">
      <formula>LEN($BN4)&gt;0</formula>
    </cfRule>
  </conditionalFormatting>
  <conditionalFormatting sqref="BO4:BO103">
    <cfRule type="expression" dxfId="31" priority="3">
      <formula>N($BO4)&gt;0</formula>
    </cfRule>
  </conditionalFormatting>
  <conditionalFormatting sqref="BQ4:BQ103">
    <cfRule type="expression" dxfId="30" priority="1">
      <formula>N($BO4)&gt;0</formula>
    </cfRule>
  </conditionalFormatting>
  <dataValidations count="23">
    <dataValidation type="list" allowBlank="1" showInputMessage="1" showErrorMessage="1" errorTitle="Valor no válido" error="Seleccione un valor del catálogo (99_Catálogos)." promptTitle="Ejecutor de Gasto" prompt="Seleccione el Ejecutor de Gasto que corresponda de la lista desplegable. Es el responsable del registro, de la valoración y de la evidencia que la sustenta." sqref="C4:C103" xr:uid="{4F8DF6C5-FA15-437B-98CA-904F5E37ABC8}">
      <formula1>Cat_Ejecutores</formula1>
    </dataValidation>
    <dataValidation type="list" allowBlank="1" showInputMessage="1" showErrorMessage="1" errorTitle="Valor no válido" error="Seleccione un valor del catálogo (99_Catálogos)." promptTitle="Tratamiento diferenciado" prompt="Ap. 1.2 y Ap. 8.2: continuidades, compromisos previos, multianuales, emergencias, reconstrucción, mandatos jurídicos o determinaciones vinculantes. Se identifica antes de la comparación y NO modifica el Índice de Prioridad." sqref="K4:K103" xr:uid="{3C9D2939-A862-4DCC-ABF9-675FC7D476FF}">
      <formula1>Cat_TratDif</formula1>
    </dataValidation>
    <dataValidation type="list" allowBlank="1" showInputMessage="1" showErrorMessage="1" errorTitle="Valor no válido" error="Seleccione un valor del catálogo (99_Catálogos)." promptTitle="Comparación general" prompt="Las instancias competentes determinan si el proyecto participa en la comparación general o se analiza de manera diferenciada (Ap. 1.2)." sqref="L4:L103" xr:uid="{ADC42431-B47E-4C06-8986-0099F8A41790}">
      <formula1>Cat_SiNo</formula1>
    </dataValidation>
    <dataValidation type="list" allowBlank="1" showInputMessage="1" showErrorMessage="1" errorTitle="Valor no válido" error="Seleccione un valor del catálogo (99_Catálogos)." promptTitle="Condición mínima de elegibilidad" prompt="Sí / Subsanable / No. La ausencia de Proyecto Ejecutivo, permisos o predio NO constituye por sí misma causa de no elegibilidad (Ap. 5.1)." sqref="N4:R103" xr:uid="{23A8316F-71F9-4C0B-89F3-C657B3DD50F2}">
      <formula1>Cat_Eleg</formula1>
    </dataValidation>
    <dataValidation type="list" allowBlank="1" showInputMessage="1" showErrorMessage="1" errorTitle="Valor no válido" error="Seleccione un valor del catálogo (99_Catálogos)." promptTitle="Preguntas de control (Ap. 5.2)" prompt="Si la respuesta a «¿Puede valorarse Necesidad e Impacto sin tomar beneficios de otra intervención?» es No, el registro debe vincularse a la intervención principal." sqref="V4:Y103" xr:uid="{3A8A2E36-6B6B-469C-9264-F968CF871AE2}">
      <formula1>Cat_SiNo</formula1>
    </dataValidation>
    <dataValidation type="list" allowBlank="1" showInputMessage="1" showErrorMessage="1" errorTitle="Valor no válido" error="Seleccione un valor del catálogo (99_Catálogos)." promptTitle="Registro agregado" prompt="Ap. 5.2: puede tratarse como una sola unidad si agrupa intervenciones homogéneas. Si son heterogéneas, debe desagregarse." sqref="AB4:AB103" xr:uid="{A2DF7CF0-B38A-417B-AD96-1C4990F85DEB}">
      <formula1>Cat_SiNoNA</formula1>
    </dataValidation>
    <dataValidation type="list" allowBlank="1" showInputMessage="1" showErrorMessage="1" errorTitle="Valor no válido" error="Seleccione un valor del catálogo (99_Catálogos)." promptTitle="Grado de preparación" prompt="Determinación humana. NO modifica el Índice de Prioridad (Ap. 4.5). Consulte el referente sugerido en la columna BL." sqref="BE4:BE103" xr:uid="{9054AFF3-A0CD-44CA-AFF5-2B9C654DD7F3}">
      <formula1>Cat_GP</formula1>
    </dataValidation>
    <dataValidation type="custom" allowBlank="1" showInputMessage="1" showErrorMessage="1" promptTitle="Folio / ID" prompt="Llave única del proyecto. Enlaza esta fila con las hojas 02 a 07 y 09. No repetir folios." sqref="A4:A103" xr:uid="{8900009C-FEC7-4DDC-93D5-96E52CBA3DC7}">
      <formula1>TRUE</formula1>
    </dataValidation>
    <dataValidation allowBlank="1" showInputMessage="1" showErrorMessage="1" promptTitle="Universo de priorización" prompt="Define el grupo de proyectos contra el que se compara éste. La prelación se calcula dentro de cada universo: si todos llevan el mismo texto, la lista es única. Escriba la denominación idéntica en los proyectos que deban compararse entre sí." sqref="I4:I103" xr:uid="{4AA8DDD0-B6ED-42B4-AAEA-C0F1DEE854E2}"/>
    <dataValidation type="list" allowBlank="1" showInputMessage="1" showErrorMessage="1" errorTitle="Ejercicio no válido" error="La matriz corresponde al ejercicio fijado en 05_Territorio. Sólo se admite ese valor." promptTitle="Ejercicio" prompt="Ejercicio fiscal de la matriz. Se toma del parámetro fijado por la UIDO en 05_Territorio; por ahora sólo se admite 2027, porque los parámetros y el corte de información son los de ese ejercicio (Ap. 3.2)." sqref="J4:J103" xr:uid="{45DEA028-02A3-4960-9E94-A10DADEA1C02}">
      <formula1>Par_Ejercicio</formula1>
    </dataValidation>
    <dataValidation allowBlank="1" showInputMessage="1" showErrorMessage="1" promptTitle="Nombre del proyecto" prompt="Estructura: tipo de obra o acción + objetivo + características + localidad + municipio + estado. Ej.: Construcción del Edificio G, comedor escolar en estructura regional C y obra exterior, Emiliano Zapata 21DAI0049S, Gómez Oriente, Tlatlauquitepec, Puebla" sqref="B4:B103" xr:uid="{21BA2328-65BA-4950-A671-4B675CE6A75C}"/>
    <dataValidation allowBlank="1" showInputMessage="1" showErrorMessage="1" promptTitle="Unidad responsable" prompt="Unidad administrativa del Ejecutor que integra el proyecto y le da seguimiento. Sirve para dirigir las observaciones durante la revisión metodológica." sqref="D4:D103" xr:uid="{BD14607B-BB35-4E59-928B-67F2CA219843}"/>
    <dataValidation allowBlank="1" showInputMessage="1" showErrorMessage="1" promptTitle="Objeto" prompt="Qué se va a hacer, en una frase. Describa el proyecto, no el problema que atiende ni el beneficio esperado: eso se registra en 03_Necesidad y 04_Impacto." sqref="F4:F103" xr:uid="{3D04EFB9-7108-4A8A-AC0B-6F702B890FFC}"/>
    <dataValidation allowBlank="1" showInputMessage="1" showErrorMessage="1" promptTitle="Alcance" prompt="Delimite qué comprende y qué no comprende el proyecto: metas físicas, componentes, etapas o superficie. Permite verificar que la valoración corresponde a lo que efectivamente se ejecutará." sqref="G4:G103" xr:uid="{AE279C8F-E3B4-47F7-BC1D-DEEFDE78D044}"/>
    <dataValidation allowBlank="1" showInputMessage="1" showErrorMessage="1" promptTitle="Municipio principal" prompt="Municipio donde se concentra la incidencia directa. Si el proyecto abarca varios, regístrelos todos en 05_Territorio y anote aquí sólo el principal. Deje vacío cuando no sea atribuible a un municipio." sqref="H4:H103" xr:uid="{8B7119C0-7E7D-43BA-87B7-9A53A9C36108}"/>
    <dataValidation allowBlank="1" showInputMessage="1" showErrorMessage="1" promptTitle="Observaciones generales" prompt="Aclaraciones del registro que no caben en otra columna: supuestos, tratamiento diferenciado, relación con otro proyecto o precisiones de alcance. No sustituye la evidencia de las hojas 02 a 06 ni interviene en el cálculo del Índice de Prioridad." sqref="M4:M103" xr:uid="{376BB2EB-8F72-4C91-B40E-42E431F94442}"/>
    <dataValidation allowBlank="1" showInputMessage="1" showErrorMessage="1" promptTitle="Observaciones de elegibilidad" prompt="Registre la aclaración o el soporte con que se subsana una condición de elegibilidad no cumplida, o la razón por la que el proyecto se considera no elegible. Sin este dato no puede cerrarse el estatus &quot;Pendiente de subsanar&quot;." sqref="T4:T103" xr:uid="{17506972-AE91-41A9-9FD1-3053CD05E71B}"/>
    <dataValidation allowBlank="1" showInputMessage="1" showErrorMessage="1" promptTitle="Intervención principal" prompt="Cuando el proyecto sea una intervención asociada, escriba el folio del proyecto principal del que depende (Ap. 5.2). Debe existir en la columna A. Deje vacío si el proyecto es una unidad de priorización por sí mismo." sqref="Z4:Z103" xr:uid="{5DCF0649-781C-4034-8626-4C2FC77C6E4F}"/>
    <dataValidation allowBlank="1" showInputMessage="1" showErrorMessage="1" promptTitle="Unidad de priorización" prompt="Explique por qué el proyecto constituye una unidad de priorización propia, o por qué se registra como asociado a otra intervención (Ap. 5.2). Es el sustento de lo declarado en las dos columnas anteriores." sqref="AC4:AC103" xr:uid="{C888FE7D-EBC4-4F1E-8BF9-CEA7BC938663}"/>
    <dataValidation type="list" allowBlank="1" showInputMessage="1" showErrorMessage="1" errorTitle="Valor no válido" error="Elija una opción de la lista." promptTitle="Carácter de la intervención" prompt="Principal: tiene problemática, objeto, alcance y resultado propios; se valoran los cuatro criterios y obtiene Índice de Prioridad. Asociada: su necesidad e impacto derivan de otra intervención; no se valora ni obtiene Índice de Prioridad." sqref="U4:U103" xr:uid="{7E6B9594-E2E6-434C-9108-186FC69759B8}">
      <formula1>Cat_Caracter</formula1>
    </dataValidation>
    <dataValidation type="list" allowBlank="1" showInputMessage="1" showErrorMessage="1" errorTitle="Valor no válido" error="Elija una opción de la lista." promptTitle="Tipo de relación" prompt="Sólo para intervenciones ASOCIADAS: naturaleza del vínculo con la intervención principal. Si el carácter es Principal, deje la celda vacía." sqref="AA4:AA103" xr:uid="{65BC21C5-49CF-459A-A172-BC85D9C69590}">
      <formula1>Cat_Relacion</formula1>
    </dataValidation>
    <dataValidation type="list" allowBlank="1" showInputMessage="1" showErrorMessage="1" errorTitle="Valor no válido" error="Elija una opción de la lista." promptTitle="¿Registro de ejemplo?" prompt="Marque Sí en los registros de ejemplo o de prueba, para poder filtrarlos y eliminarlos antes de la captura real." sqref="BP4:BP103" xr:uid="{7F66BC33-AEEF-43B4-84CC-6CF897BBF5B5}">
      <formula1>Cat_SiNo</formula1>
    </dataValidation>
    <dataValidation type="list" allowBlank="1" showInputMessage="1" showErrorMessage="1" errorTitle="Tipo no válido" error="Seleccione una de las cuatro opciones del catálogo: Obra, Mobiliario y/o equipo, Servicio relacionado con la obra pública u Otra intervención." promptTitle="Tipo / naturaleza de intervención" prompt="Seleccione una de las cuatro opciones de la lista desplegable: Obra, Mobiliario y/o equipo, Servicio relacionado con la obra pública u Otra intervención. De esta selección depende qué elementos de preparación aplican en 06." sqref="E4:E103" xr:uid="{3A88F8DC-23B5-488E-B435-D882073C8106}">
      <formula1>Cat_TipoInterv</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0E543-DA34-49A7-8416-253C3A69CB26}">
  <dimension ref="A1:S103"/>
  <sheetViews>
    <sheetView showGridLines="0" zoomScaleNormal="100" workbookViewId="0">
      <pane xSplit="2" ySplit="3" topLeftCell="O4" activePane="bottomRight" state="frozen"/>
      <selection pane="topRight"/>
      <selection pane="bottomLeft"/>
      <selection pane="bottomRight" activeCell="S6" sqref="S6"/>
    </sheetView>
  </sheetViews>
  <sheetFormatPr baseColWidth="10" defaultRowHeight="14.4" x14ac:dyDescent="0.3"/>
  <cols>
    <col min="1" max="1" width="20.33203125" style="13" customWidth="1"/>
    <col min="2" max="2" width="40.77734375" style="13" customWidth="1"/>
    <col min="3" max="3" width="27.77734375" style="13" customWidth="1"/>
    <col min="4" max="4" width="55.5546875" style="13" customWidth="1"/>
    <col min="5" max="5" width="25.88671875" style="13" customWidth="1"/>
    <col min="6" max="6" width="48.109375" style="13" customWidth="1"/>
    <col min="7" max="7" width="40.77734375" style="13" customWidth="1"/>
    <col min="8" max="8" width="55.5546875" style="13" customWidth="1"/>
    <col min="9" max="9" width="48.109375" style="13" customWidth="1"/>
    <col min="10" max="10" width="12.77734375" style="14" customWidth="1"/>
    <col min="11" max="11" width="48.109375" style="13" customWidth="1"/>
    <col min="12" max="12" width="37" style="13" customWidth="1"/>
    <col min="13" max="13" width="18" style="14" customWidth="1"/>
    <col min="14" max="18" width="12.77734375" style="52" customWidth="1"/>
    <col min="19" max="19" width="21.88671875" style="13" customWidth="1"/>
    <col min="20" max="16384" width="11.5546875" style="13"/>
  </cols>
  <sheetData>
    <row r="1" spans="1:19" ht="39.6" customHeight="1" x14ac:dyDescent="0.3">
      <c r="A1" s="351" t="s">
        <v>6263</v>
      </c>
    </row>
    <row r="2" spans="1:19" s="60" customFormat="1" ht="24" customHeight="1" x14ac:dyDescent="0.3">
      <c r="A2" s="432" t="s">
        <v>209</v>
      </c>
      <c r="B2" s="432"/>
      <c r="C2" s="433" t="s">
        <v>5974</v>
      </c>
      <c r="D2" s="433"/>
      <c r="E2" s="433"/>
      <c r="F2" s="433"/>
      <c r="G2" s="433"/>
      <c r="H2" s="433"/>
      <c r="I2" s="434" t="s">
        <v>210</v>
      </c>
      <c r="J2" s="434"/>
      <c r="K2" s="434"/>
      <c r="L2" s="434"/>
      <c r="M2" s="253" t="s">
        <v>228</v>
      </c>
      <c r="N2" s="435" t="s">
        <v>6099</v>
      </c>
      <c r="O2" s="435"/>
      <c r="P2" s="435"/>
      <c r="Q2" s="435"/>
      <c r="R2" s="435"/>
      <c r="S2" s="435"/>
    </row>
    <row r="3" spans="1:19" s="60" customFormat="1" ht="48" x14ac:dyDescent="0.3">
      <c r="A3" s="75" t="s">
        <v>211</v>
      </c>
      <c r="B3" s="72" t="s">
        <v>6261</v>
      </c>
      <c r="C3" s="316" t="s">
        <v>57</v>
      </c>
      <c r="D3" s="316" t="s">
        <v>212</v>
      </c>
      <c r="E3" s="316" t="s">
        <v>213</v>
      </c>
      <c r="F3" s="316" t="s">
        <v>214</v>
      </c>
      <c r="G3" s="316" t="s">
        <v>215</v>
      </c>
      <c r="H3" s="317" t="s">
        <v>216</v>
      </c>
      <c r="I3" s="73" t="s">
        <v>217</v>
      </c>
      <c r="J3" s="73" t="s">
        <v>218</v>
      </c>
      <c r="K3" s="73" t="s">
        <v>219</v>
      </c>
      <c r="L3" s="70" t="s">
        <v>5549</v>
      </c>
      <c r="M3" s="71" t="s">
        <v>220</v>
      </c>
      <c r="N3" s="115" t="s">
        <v>221</v>
      </c>
      <c r="O3" s="115" t="s">
        <v>222</v>
      </c>
      <c r="P3" s="115" t="s">
        <v>223</v>
      </c>
      <c r="Q3" s="116" t="s">
        <v>318</v>
      </c>
      <c r="R3" s="117" t="s">
        <v>5461</v>
      </c>
      <c r="S3" s="115" t="s">
        <v>224</v>
      </c>
    </row>
    <row r="4" spans="1:19" ht="57.6" customHeight="1" x14ac:dyDescent="0.3">
      <c r="A4" s="38" t="str">
        <f>IF('01_Proyectos'!A4="","",'01_Proyectos'!A4)</f>
        <v>PPI-EJEMPLO-01</v>
      </c>
      <c r="B4" s="38" t="str">
        <f t="shared" ref="B4:B35" si="0">IF($A4="","",_xlfn.XLOOKUP($A4,Proy_Folio,Proy_Nombre,""))</f>
        <v>EJEMPLO · Rehabilitación del sistema de agua potable para restablecer el servicio, con captación, línea de conducción y 320 tomas domiciliarias, Acteopan, Acteopan, Puebla</v>
      </c>
      <c r="C4" s="32" t="s">
        <v>5400</v>
      </c>
      <c r="D4" s="32" t="s">
        <v>5400</v>
      </c>
      <c r="E4" s="32" t="s">
        <v>62</v>
      </c>
      <c r="F4" s="32" t="s">
        <v>6046</v>
      </c>
      <c r="G4" s="32" t="s">
        <v>475</v>
      </c>
      <c r="H4" s="32" t="s">
        <v>6067</v>
      </c>
      <c r="I4" s="32" t="s">
        <v>5845</v>
      </c>
      <c r="J4" s="33" t="s">
        <v>65</v>
      </c>
      <c r="K4" s="32" t="s">
        <v>6048</v>
      </c>
      <c r="L4" s="32"/>
      <c r="M4" s="33" t="s">
        <v>11</v>
      </c>
      <c r="N4" s="26">
        <f t="shared" ref="N4:N35" si="1">IF($M4="","",_xlfn.XLOOKUP($M4,Cat_Sust,Val_Sust,""))</f>
        <v>100</v>
      </c>
      <c r="O4" s="26" t="str">
        <f t="shared" ref="O4:O35" si="2">IF($M4="","",IF(AND($C4&lt;&gt;"",$D4&lt;&gt;"",$E4&lt;&gt;"",$F4&lt;&gt;"",$G4&lt;&gt;"",$H4&lt;&gt;""),INDEX(Cat_SiNo,1),INDEX(Cat_SiNo,2)))</f>
        <v>Sí</v>
      </c>
      <c r="P4" s="26" t="str">
        <f t="shared" ref="P4:P35" si="3">IF($M4="","",IF(AND($O4=INDEX(Cat_SiNo,1),$I4&lt;&gt;"",$J4&lt;&gt;"",$K4&lt;&gt;""),INDEX(Cat_SiNo,1),INDEX(Cat_SiNo,2)))</f>
        <v>Sí</v>
      </c>
      <c r="Q4" s="26" t="str">
        <f t="shared" ref="Q4:Q35" si="4">IF($M4="","",IF(AND($C4&lt;&gt;"",$D4&lt;&gt;"",$H4&lt;&gt;""),INDEX(Cat_SiNo,1),INDEX(Cat_SiNo,2)))</f>
        <v>Sí</v>
      </c>
      <c r="R4" s="118" t="str">
        <f t="shared" ref="R4:R35" si="5">IF(OR($C4="",$D4=""),"",IF(COUNTIFS(Inst_Tipo,$C4,Inst_Todos,$D4)&gt;0,INDEX(Cat_SiNo,1),INDEX(Cat_SiNo,2)))</f>
        <v>Sí</v>
      </c>
      <c r="S4" s="26" t="str">
        <f t="shared" ref="S4:S35" si="6">IF($A4="","",IF($M4=INDEX(Cat_Sust,4),"Información Insuficiente: debe aclararse antes del cierre",IF($R4=INDEX(Cat_SiNo,2),"El instrumento no corresponde al tipo seleccionado",IF(AND($M4=INDEX(Cat_Sust,3),$P4&lt;&gt;INDEX(Cat_SiNo,1)),"Alta sin Programa Presupuestario y elemento programático acreditados (Ap. 4.1)",IF(AND($M4=INDEX(Cat_Sust,2),$O4&lt;&gt;INDEX(Cat_SiNo,1)),"Media sin elemento específico, ubicación o justificación (Ap. 4.1)",IF(AND($M4=INDEX(Cat_Sust,1),$Q4&lt;&gt;INDEX(Cat_SiNo,1)),"Baja sin información suficiente: procede Información Insuficiente (Ap. 3.5)",""))))))</f>
        <v/>
      </c>
    </row>
    <row r="5" spans="1:19" ht="57.6" customHeight="1" x14ac:dyDescent="0.3">
      <c r="A5" s="38" t="str">
        <f>IF('01_Proyectos'!A5="","",'01_Proyectos'!A5)</f>
        <v>PPI-EJEMPLO-02</v>
      </c>
      <c r="B5" s="38" t="str">
        <f t="shared" si="0"/>
        <v>EJEMPLO · Equipamiento de dos centros de salud para completar el cuadro básico, con equipo de consultorio y laboratorio, Tehuacán, Tehuacán, Puebla</v>
      </c>
      <c r="C5" s="32" t="s">
        <v>5463</v>
      </c>
      <c r="D5" s="32" t="s">
        <v>5409</v>
      </c>
      <c r="E5" s="32" t="s">
        <v>60</v>
      </c>
      <c r="F5" s="32" t="s">
        <v>6068</v>
      </c>
      <c r="G5" s="32" t="s">
        <v>6047</v>
      </c>
      <c r="H5" s="32" t="s">
        <v>6069</v>
      </c>
      <c r="I5" s="32"/>
      <c r="J5" s="33"/>
      <c r="K5" s="32"/>
      <c r="L5" s="32"/>
      <c r="M5" s="33" t="s">
        <v>9</v>
      </c>
      <c r="N5" s="34">
        <f t="shared" si="1"/>
        <v>50</v>
      </c>
      <c r="O5" s="34" t="str">
        <f t="shared" si="2"/>
        <v>Sí</v>
      </c>
      <c r="P5" s="34" t="str">
        <f t="shared" si="3"/>
        <v>No</v>
      </c>
      <c r="Q5" s="34" t="str">
        <f t="shared" si="4"/>
        <v>Sí</v>
      </c>
      <c r="R5" s="118" t="str">
        <f t="shared" si="5"/>
        <v>Sí</v>
      </c>
      <c r="S5" s="34" t="str">
        <f t="shared" si="6"/>
        <v/>
      </c>
    </row>
    <row r="6" spans="1:19" ht="57.6" customHeight="1" x14ac:dyDescent="0.3">
      <c r="A6" s="38" t="str">
        <f>IF('01_Proyectos'!A6="","",'01_Proyectos'!A6)</f>
        <v>PPI-EJEMPLO-03</v>
      </c>
      <c r="B6" s="38" t="str">
        <f t="shared" si="0"/>
        <v>EJEMPLO · Servicio de supervisión externa para verificar la calidad de la obra PPI-EJEMPLO-01, durante ocho meses de ejecución, Acteopan, Acteopan, Puebla</v>
      </c>
      <c r="C6" s="32" t="s">
        <v>5463</v>
      </c>
      <c r="D6" s="32" t="s">
        <v>5409</v>
      </c>
      <c r="E6" s="32" t="s">
        <v>60</v>
      </c>
      <c r="F6" s="32" t="s">
        <v>6070</v>
      </c>
      <c r="G6" s="32" t="s">
        <v>6071</v>
      </c>
      <c r="H6" s="32" t="s">
        <v>6072</v>
      </c>
      <c r="I6" s="32"/>
      <c r="J6" s="33"/>
      <c r="K6" s="32"/>
      <c r="L6" s="32"/>
      <c r="M6" s="33"/>
      <c r="N6" s="34" t="str">
        <f t="shared" si="1"/>
        <v/>
      </c>
      <c r="O6" s="34" t="str">
        <f t="shared" si="2"/>
        <v/>
      </c>
      <c r="P6" s="34" t="str">
        <f t="shared" si="3"/>
        <v/>
      </c>
      <c r="Q6" s="34" t="str">
        <f t="shared" si="4"/>
        <v/>
      </c>
      <c r="R6" s="118" t="str">
        <f t="shared" si="5"/>
        <v>Sí</v>
      </c>
      <c r="S6" s="34" t="str">
        <f t="shared" si="6"/>
        <v/>
      </c>
    </row>
    <row r="7" spans="1:19" ht="57.6" customHeight="1" x14ac:dyDescent="0.3">
      <c r="A7" s="38" t="str">
        <f>IF('01_Proyectos'!A7="","",'01_Proyectos'!A7)</f>
        <v>PPI-EJEMPLO-04</v>
      </c>
      <c r="B7" s="38" t="str">
        <f t="shared" si="0"/>
        <v>EJEMPLO · Construcción de dos aulas didácticas para sustituir aulas provisionales, con obra exterior asociada, Aquixtla, Aquixtla, Puebla</v>
      </c>
      <c r="C7" s="32" t="s">
        <v>5463</v>
      </c>
      <c r="D7" s="32" t="s">
        <v>5408</v>
      </c>
      <c r="E7" s="32" t="s">
        <v>60</v>
      </c>
      <c r="F7" s="32" t="s">
        <v>6112</v>
      </c>
      <c r="G7" s="32" t="s">
        <v>6113</v>
      </c>
      <c r="H7" s="32" t="s">
        <v>6114</v>
      </c>
      <c r="I7" s="32" t="s">
        <v>5614</v>
      </c>
      <c r="J7" s="33" t="s">
        <v>65</v>
      </c>
      <c r="K7" s="32" t="s">
        <v>6115</v>
      </c>
      <c r="L7" s="32"/>
      <c r="M7" s="33" t="s">
        <v>11</v>
      </c>
      <c r="N7" s="34">
        <f t="shared" si="1"/>
        <v>100</v>
      </c>
      <c r="O7" s="34" t="str">
        <f t="shared" si="2"/>
        <v>Sí</v>
      </c>
      <c r="P7" s="34" t="str">
        <f t="shared" si="3"/>
        <v>Sí</v>
      </c>
      <c r="Q7" s="34" t="str">
        <f t="shared" si="4"/>
        <v>Sí</v>
      </c>
      <c r="R7" s="118" t="str">
        <f t="shared" si="5"/>
        <v>Sí</v>
      </c>
      <c r="S7" s="34" t="str">
        <f t="shared" si="6"/>
        <v/>
      </c>
    </row>
    <row r="8" spans="1:19" ht="57.6" customHeight="1" x14ac:dyDescent="0.3">
      <c r="A8" s="38" t="str">
        <f>IF('01_Proyectos'!A8="","",'01_Proyectos'!A8)</f>
        <v>PPI-EJEMPLO-05</v>
      </c>
      <c r="B8" s="38" t="str">
        <f t="shared" si="0"/>
        <v>EJEMPLO · Construcción de drenaje pluvial para eliminar inundaciones recurrentes, con 1.8 km de colector y ocho bocas de tormenta, colonia poniente, Tehuacán, Puebla</v>
      </c>
      <c r="C8" s="32" t="s">
        <v>5540</v>
      </c>
      <c r="D8" s="32" t="s">
        <v>5422</v>
      </c>
      <c r="E8" s="32" t="s">
        <v>61</v>
      </c>
      <c r="F8" s="32" t="s">
        <v>6116</v>
      </c>
      <c r="G8" s="32" t="s">
        <v>6117</v>
      </c>
      <c r="H8" s="32" t="s">
        <v>6118</v>
      </c>
      <c r="I8" s="32"/>
      <c r="J8" s="33"/>
      <c r="K8" s="32"/>
      <c r="L8" s="32"/>
      <c r="M8" s="33" t="s">
        <v>9</v>
      </c>
      <c r="N8" s="34">
        <f t="shared" si="1"/>
        <v>50</v>
      </c>
      <c r="O8" s="34" t="str">
        <f t="shared" si="2"/>
        <v>Sí</v>
      </c>
      <c r="P8" s="34" t="str">
        <f t="shared" si="3"/>
        <v>No</v>
      </c>
      <c r="Q8" s="34" t="str">
        <f t="shared" si="4"/>
        <v>Sí</v>
      </c>
      <c r="R8" s="118" t="str">
        <f t="shared" si="5"/>
        <v>Sí</v>
      </c>
      <c r="S8" s="34" t="str">
        <f t="shared" si="6"/>
        <v/>
      </c>
    </row>
    <row r="9" spans="1:19" ht="57.6" customHeight="1" x14ac:dyDescent="0.3">
      <c r="A9" s="38" t="str">
        <f>IF('01_Proyectos'!A9="","",'01_Proyectos'!A9)</f>
        <v>PPI-EJEMPLO-06</v>
      </c>
      <c r="B9" s="38" t="str">
        <f t="shared" si="0"/>
        <v>EJEMPLO · Reconstrucción del puente vehicular sobre el río Ajajalpan para restablecer el paso interrumpido por el colapso de un estribo, con 42 m de superestructura y obras de protección marginal, Zapotitlán de Méndez, Zapotitlán de Méndez, Puebla</v>
      </c>
      <c r="C9" s="32" t="s">
        <v>5463</v>
      </c>
      <c r="D9" s="32" t="s">
        <v>5412</v>
      </c>
      <c r="E9" s="32" t="s">
        <v>61</v>
      </c>
      <c r="F9" s="32" t="s">
        <v>6223</v>
      </c>
      <c r="G9" s="32" t="s">
        <v>6224</v>
      </c>
      <c r="H9" s="32" t="s">
        <v>6225</v>
      </c>
      <c r="I9" s="32" t="s">
        <v>5833</v>
      </c>
      <c r="J9" s="33" t="s">
        <v>65</v>
      </c>
      <c r="K9" s="32" t="s">
        <v>6226</v>
      </c>
      <c r="L9" s="32"/>
      <c r="M9" s="33" t="s">
        <v>11</v>
      </c>
      <c r="N9" s="34">
        <f t="shared" si="1"/>
        <v>100</v>
      </c>
      <c r="O9" s="34" t="str">
        <f t="shared" si="2"/>
        <v>Sí</v>
      </c>
      <c r="P9" s="34" t="str">
        <f t="shared" si="3"/>
        <v>Sí</v>
      </c>
      <c r="Q9" s="34" t="str">
        <f t="shared" si="4"/>
        <v>Sí</v>
      </c>
      <c r="R9" s="118" t="str">
        <f t="shared" si="5"/>
        <v>Sí</v>
      </c>
      <c r="S9" s="34" t="str">
        <f t="shared" si="6"/>
        <v/>
      </c>
    </row>
    <row r="10" spans="1:19" ht="57.6" customHeight="1" x14ac:dyDescent="0.3">
      <c r="A10" s="38" t="str">
        <f>IF('01_Proyectos'!A10="","",'01_Proyectos'!A10)</f>
        <v>PPI-EJEMPLO-07</v>
      </c>
      <c r="B10" s="38" t="str">
        <f t="shared" si="0"/>
        <v>EJEMPLO · Construcción de un centro deportivo municipal para ampliar la oferta recreativa, con cancha techada y áreas de servicio, Acteopan, Acteopan, Puebla</v>
      </c>
      <c r="C10" s="32" t="s">
        <v>5400</v>
      </c>
      <c r="D10" s="32" t="s">
        <v>5400</v>
      </c>
      <c r="E10" s="32" t="s">
        <v>62</v>
      </c>
      <c r="F10" s="32" t="s">
        <v>6298</v>
      </c>
      <c r="G10" s="32" t="s">
        <v>6299</v>
      </c>
      <c r="H10" s="32" t="s">
        <v>6300</v>
      </c>
      <c r="I10" s="32" t="s">
        <v>5830</v>
      </c>
      <c r="J10" s="33" t="s">
        <v>65</v>
      </c>
      <c r="K10" s="32" t="s">
        <v>6301</v>
      </c>
      <c r="L10" s="32"/>
      <c r="M10" s="33" t="s">
        <v>9</v>
      </c>
      <c r="N10" s="34">
        <f t="shared" si="1"/>
        <v>50</v>
      </c>
      <c r="O10" s="34" t="str">
        <f t="shared" si="2"/>
        <v>Sí</v>
      </c>
      <c r="P10" s="34" t="str">
        <f t="shared" si="3"/>
        <v>Sí</v>
      </c>
      <c r="Q10" s="34" t="str">
        <f t="shared" si="4"/>
        <v>Sí</v>
      </c>
      <c r="R10" s="118" t="str">
        <f t="shared" si="5"/>
        <v>Sí</v>
      </c>
      <c r="S10" s="34" t="str">
        <f t="shared" si="6"/>
        <v/>
      </c>
    </row>
    <row r="11" spans="1:19" ht="57.6" customHeight="1" x14ac:dyDescent="0.3">
      <c r="A11" s="38" t="str">
        <f>IF('01_Proyectos'!A11="","",'01_Proyectos'!A11)</f>
        <v>PPI-EJEMPLO-08</v>
      </c>
      <c r="B11" s="38" t="str">
        <f t="shared" si="0"/>
        <v>EJEMPLO · Ampliación de la red de drenaje sanitario para incorporar 180 viviendas sin conexión, con 1.2 km de red y descargas domiciliarias, Aquixtla, Aquixtla, Puebla</v>
      </c>
      <c r="C11" s="32" t="s">
        <v>5400</v>
      </c>
      <c r="D11" s="32" t="s">
        <v>5400</v>
      </c>
      <c r="E11" s="32" t="s">
        <v>62</v>
      </c>
      <c r="F11" s="32" t="s">
        <v>6302</v>
      </c>
      <c r="G11" s="32" t="s">
        <v>6303</v>
      </c>
      <c r="H11" s="32" t="s">
        <v>6304</v>
      </c>
      <c r="I11" s="32" t="s">
        <v>6305</v>
      </c>
      <c r="J11" s="33" t="s">
        <v>65</v>
      </c>
      <c r="K11" s="32" t="s">
        <v>6306</v>
      </c>
      <c r="L11" s="32"/>
      <c r="M11" s="33" t="s">
        <v>11</v>
      </c>
      <c r="N11" s="34">
        <f t="shared" si="1"/>
        <v>100</v>
      </c>
      <c r="O11" s="34" t="str">
        <f t="shared" si="2"/>
        <v>Sí</v>
      </c>
      <c r="P11" s="34" t="str">
        <f t="shared" si="3"/>
        <v>Sí</v>
      </c>
      <c r="Q11" s="34" t="str">
        <f t="shared" si="4"/>
        <v>Sí</v>
      </c>
      <c r="R11" s="118" t="str">
        <f t="shared" si="5"/>
        <v>Sí</v>
      </c>
      <c r="S11" s="34" t="str">
        <f t="shared" si="6"/>
        <v/>
      </c>
    </row>
    <row r="12" spans="1:19" ht="57.6" customHeight="1" x14ac:dyDescent="0.3">
      <c r="A12" s="38" t="str">
        <f>IF('01_Proyectos'!A12="","",'01_Proyectos'!A12)</f>
        <v>PPI-EJEMPLO-09</v>
      </c>
      <c r="B12" s="38" t="str">
        <f t="shared" si="0"/>
        <v>EJEMPLO · Rehabilitación de un camino rural para mejorar la comunicación de tres localidades, con 4.5 km de revestimiento, Zapotitlán de Méndez, Zapotitlán de Méndez, Puebla</v>
      </c>
      <c r="C12" s="32" t="s">
        <v>5400</v>
      </c>
      <c r="D12" s="32" t="s">
        <v>5400</v>
      </c>
      <c r="E12" s="32" t="s">
        <v>62</v>
      </c>
      <c r="F12" s="32" t="s">
        <v>6307</v>
      </c>
      <c r="G12" s="32" t="s">
        <v>6308</v>
      </c>
      <c r="H12" s="32" t="s">
        <v>6309</v>
      </c>
      <c r="I12" s="32" t="s">
        <v>5827</v>
      </c>
      <c r="J12" s="33" t="s">
        <v>65</v>
      </c>
      <c r="K12" s="32" t="s">
        <v>6310</v>
      </c>
      <c r="L12" s="32"/>
      <c r="M12" s="33" t="s">
        <v>11</v>
      </c>
      <c r="N12" s="34">
        <f t="shared" si="1"/>
        <v>100</v>
      </c>
      <c r="O12" s="34" t="str">
        <f t="shared" si="2"/>
        <v>Sí</v>
      </c>
      <c r="P12" s="34" t="str">
        <f t="shared" si="3"/>
        <v>Sí</v>
      </c>
      <c r="Q12" s="34" t="str">
        <f t="shared" si="4"/>
        <v>Sí</v>
      </c>
      <c r="R12" s="118" t="str">
        <f t="shared" si="5"/>
        <v>Sí</v>
      </c>
      <c r="S12" s="34" t="str">
        <f t="shared" si="6"/>
        <v/>
      </c>
    </row>
    <row r="13" spans="1:19" ht="57.6" customHeight="1" x14ac:dyDescent="0.3">
      <c r="A13" s="38" t="str">
        <f>IF('01_Proyectos'!A13="","",'01_Proyectos'!A13)</f>
        <v>PPI-EJEMPLO-10</v>
      </c>
      <c r="B13" s="38" t="str">
        <f t="shared" si="0"/>
        <v>EJEMPLO · Programa de sustitución de luminarias por tecnología LED en tres municipios rurales, con 1,450 puntos de luz de características homogéneas, Puebla</v>
      </c>
      <c r="C13" s="32" t="s">
        <v>5400</v>
      </c>
      <c r="D13" s="32" t="s">
        <v>5400</v>
      </c>
      <c r="E13" s="32" t="s">
        <v>62</v>
      </c>
      <c r="F13" s="32" t="s">
        <v>6311</v>
      </c>
      <c r="G13" s="32" t="s">
        <v>6312</v>
      </c>
      <c r="H13" s="32" t="s">
        <v>6313</v>
      </c>
      <c r="I13" s="32" t="s">
        <v>5827</v>
      </c>
      <c r="J13" s="33" t="s">
        <v>65</v>
      </c>
      <c r="K13" s="32" t="s">
        <v>6314</v>
      </c>
      <c r="L13" s="32"/>
      <c r="M13" s="33" t="s">
        <v>9</v>
      </c>
      <c r="N13" s="34">
        <f t="shared" si="1"/>
        <v>50</v>
      </c>
      <c r="O13" s="34" t="str">
        <f t="shared" si="2"/>
        <v>Sí</v>
      </c>
      <c r="P13" s="34" t="str">
        <f t="shared" si="3"/>
        <v>Sí</v>
      </c>
      <c r="Q13" s="34" t="str">
        <f t="shared" si="4"/>
        <v>Sí</v>
      </c>
      <c r="R13" s="118" t="str">
        <f t="shared" si="5"/>
        <v>Sí</v>
      </c>
      <c r="S13" s="34" t="str">
        <f t="shared" si="6"/>
        <v/>
      </c>
    </row>
    <row r="14" spans="1:19" ht="57.6" customHeight="1" x14ac:dyDescent="0.3">
      <c r="A14" s="38" t="str">
        <f>IF('01_Proyectos'!A14="","",'01_Proyectos'!A14)</f>
        <v/>
      </c>
      <c r="B14" s="38" t="str">
        <f t="shared" si="0"/>
        <v/>
      </c>
      <c r="C14" s="32"/>
      <c r="D14" s="32"/>
      <c r="E14" s="32"/>
      <c r="F14" s="32"/>
      <c r="G14" s="32"/>
      <c r="H14" s="32"/>
      <c r="I14" s="32"/>
      <c r="J14" s="33"/>
      <c r="K14" s="32"/>
      <c r="L14" s="32"/>
      <c r="M14" s="33"/>
      <c r="N14" s="34" t="str">
        <f t="shared" si="1"/>
        <v/>
      </c>
      <c r="O14" s="34" t="str">
        <f t="shared" si="2"/>
        <v/>
      </c>
      <c r="P14" s="34" t="str">
        <f t="shared" si="3"/>
        <v/>
      </c>
      <c r="Q14" s="34" t="str">
        <f t="shared" si="4"/>
        <v/>
      </c>
      <c r="R14" s="118" t="str">
        <f t="shared" si="5"/>
        <v/>
      </c>
      <c r="S14" s="34" t="str">
        <f t="shared" si="6"/>
        <v/>
      </c>
    </row>
    <row r="15" spans="1:19" ht="57.6" customHeight="1" x14ac:dyDescent="0.3">
      <c r="A15" s="38" t="str">
        <f>IF('01_Proyectos'!A15="","",'01_Proyectos'!A15)</f>
        <v/>
      </c>
      <c r="B15" s="38" t="str">
        <f t="shared" si="0"/>
        <v/>
      </c>
      <c r="C15" s="32"/>
      <c r="D15" s="32"/>
      <c r="E15" s="32"/>
      <c r="F15" s="32"/>
      <c r="G15" s="32"/>
      <c r="H15" s="32"/>
      <c r="I15" s="32"/>
      <c r="J15" s="33"/>
      <c r="K15" s="32"/>
      <c r="L15" s="32"/>
      <c r="M15" s="33"/>
      <c r="N15" s="34" t="str">
        <f t="shared" si="1"/>
        <v/>
      </c>
      <c r="O15" s="34" t="str">
        <f t="shared" si="2"/>
        <v/>
      </c>
      <c r="P15" s="34" t="str">
        <f t="shared" si="3"/>
        <v/>
      </c>
      <c r="Q15" s="34" t="str">
        <f t="shared" si="4"/>
        <v/>
      </c>
      <c r="R15" s="118" t="str">
        <f t="shared" si="5"/>
        <v/>
      </c>
      <c r="S15" s="34" t="str">
        <f t="shared" si="6"/>
        <v/>
      </c>
    </row>
    <row r="16" spans="1:19" ht="57.6" customHeight="1" x14ac:dyDescent="0.3">
      <c r="A16" s="38" t="str">
        <f>IF('01_Proyectos'!A16="","",'01_Proyectos'!A16)</f>
        <v/>
      </c>
      <c r="B16" s="38" t="str">
        <f t="shared" si="0"/>
        <v/>
      </c>
      <c r="C16" s="32"/>
      <c r="D16" s="32"/>
      <c r="E16" s="32"/>
      <c r="F16" s="32"/>
      <c r="G16" s="32"/>
      <c r="H16" s="32"/>
      <c r="I16" s="32"/>
      <c r="J16" s="33"/>
      <c r="K16" s="32"/>
      <c r="L16" s="32"/>
      <c r="M16" s="33"/>
      <c r="N16" s="34" t="str">
        <f t="shared" si="1"/>
        <v/>
      </c>
      <c r="O16" s="34" t="str">
        <f t="shared" si="2"/>
        <v/>
      </c>
      <c r="P16" s="34" t="str">
        <f t="shared" si="3"/>
        <v/>
      </c>
      <c r="Q16" s="34" t="str">
        <f t="shared" si="4"/>
        <v/>
      </c>
      <c r="R16" s="118" t="str">
        <f t="shared" si="5"/>
        <v/>
      </c>
      <c r="S16" s="34" t="str">
        <f t="shared" si="6"/>
        <v/>
      </c>
    </row>
    <row r="17" spans="1:19" ht="57.6" customHeight="1" x14ac:dyDescent="0.3">
      <c r="A17" s="38" t="str">
        <f>IF('01_Proyectos'!A17="","",'01_Proyectos'!A17)</f>
        <v/>
      </c>
      <c r="B17" s="38" t="str">
        <f t="shared" si="0"/>
        <v/>
      </c>
      <c r="C17" s="32"/>
      <c r="D17" s="32"/>
      <c r="E17" s="32"/>
      <c r="F17" s="32"/>
      <c r="G17" s="32"/>
      <c r="H17" s="32"/>
      <c r="I17" s="32"/>
      <c r="J17" s="33"/>
      <c r="K17" s="32"/>
      <c r="L17" s="32"/>
      <c r="M17" s="33"/>
      <c r="N17" s="34" t="str">
        <f t="shared" si="1"/>
        <v/>
      </c>
      <c r="O17" s="34" t="str">
        <f t="shared" si="2"/>
        <v/>
      </c>
      <c r="P17" s="34" t="str">
        <f t="shared" si="3"/>
        <v/>
      </c>
      <c r="Q17" s="34" t="str">
        <f t="shared" si="4"/>
        <v/>
      </c>
      <c r="R17" s="118" t="str">
        <f t="shared" si="5"/>
        <v/>
      </c>
      <c r="S17" s="34" t="str">
        <f t="shared" si="6"/>
        <v/>
      </c>
    </row>
    <row r="18" spans="1:19" ht="57.6" customHeight="1" x14ac:dyDescent="0.3">
      <c r="A18" s="38" t="str">
        <f>IF('01_Proyectos'!A18="","",'01_Proyectos'!A18)</f>
        <v/>
      </c>
      <c r="B18" s="38" t="str">
        <f t="shared" si="0"/>
        <v/>
      </c>
      <c r="C18" s="32"/>
      <c r="D18" s="32"/>
      <c r="E18" s="32"/>
      <c r="F18" s="32"/>
      <c r="G18" s="32"/>
      <c r="H18" s="32"/>
      <c r="I18" s="32"/>
      <c r="J18" s="33"/>
      <c r="K18" s="32"/>
      <c r="L18" s="32"/>
      <c r="M18" s="33"/>
      <c r="N18" s="34" t="str">
        <f t="shared" si="1"/>
        <v/>
      </c>
      <c r="O18" s="34" t="str">
        <f t="shared" si="2"/>
        <v/>
      </c>
      <c r="P18" s="34" t="str">
        <f t="shared" si="3"/>
        <v/>
      </c>
      <c r="Q18" s="34" t="str">
        <f t="shared" si="4"/>
        <v/>
      </c>
      <c r="R18" s="118" t="str">
        <f t="shared" si="5"/>
        <v/>
      </c>
      <c r="S18" s="34" t="str">
        <f t="shared" si="6"/>
        <v/>
      </c>
    </row>
    <row r="19" spans="1:19" ht="57.6" customHeight="1" x14ac:dyDescent="0.3">
      <c r="A19" s="38" t="str">
        <f>IF('01_Proyectos'!A19="","",'01_Proyectos'!A19)</f>
        <v/>
      </c>
      <c r="B19" s="38" t="str">
        <f t="shared" si="0"/>
        <v/>
      </c>
      <c r="C19" s="32"/>
      <c r="D19" s="32"/>
      <c r="E19" s="32"/>
      <c r="F19" s="32"/>
      <c r="G19" s="32"/>
      <c r="H19" s="32"/>
      <c r="I19" s="32"/>
      <c r="J19" s="33"/>
      <c r="K19" s="32"/>
      <c r="L19" s="32"/>
      <c r="M19" s="33"/>
      <c r="N19" s="34" t="str">
        <f t="shared" si="1"/>
        <v/>
      </c>
      <c r="O19" s="34" t="str">
        <f t="shared" si="2"/>
        <v/>
      </c>
      <c r="P19" s="34" t="str">
        <f t="shared" si="3"/>
        <v/>
      </c>
      <c r="Q19" s="34" t="str">
        <f t="shared" si="4"/>
        <v/>
      </c>
      <c r="R19" s="118" t="str">
        <f t="shared" si="5"/>
        <v/>
      </c>
      <c r="S19" s="34" t="str">
        <f t="shared" si="6"/>
        <v/>
      </c>
    </row>
    <row r="20" spans="1:19" ht="57.6" customHeight="1" x14ac:dyDescent="0.3">
      <c r="A20" s="38" t="str">
        <f>IF('01_Proyectos'!A20="","",'01_Proyectos'!A20)</f>
        <v/>
      </c>
      <c r="B20" s="38" t="str">
        <f t="shared" si="0"/>
        <v/>
      </c>
      <c r="C20" s="32"/>
      <c r="D20" s="32"/>
      <c r="E20" s="32"/>
      <c r="F20" s="32"/>
      <c r="G20" s="32"/>
      <c r="H20" s="32"/>
      <c r="I20" s="32"/>
      <c r="J20" s="33"/>
      <c r="K20" s="32"/>
      <c r="L20" s="32"/>
      <c r="M20" s="33"/>
      <c r="N20" s="34" t="str">
        <f t="shared" si="1"/>
        <v/>
      </c>
      <c r="O20" s="34" t="str">
        <f t="shared" si="2"/>
        <v/>
      </c>
      <c r="P20" s="34" t="str">
        <f t="shared" si="3"/>
        <v/>
      </c>
      <c r="Q20" s="34" t="str">
        <f t="shared" si="4"/>
        <v/>
      </c>
      <c r="R20" s="118" t="str">
        <f t="shared" si="5"/>
        <v/>
      </c>
      <c r="S20" s="34" t="str">
        <f t="shared" si="6"/>
        <v/>
      </c>
    </row>
    <row r="21" spans="1:19" ht="57.6" customHeight="1" x14ac:dyDescent="0.3">
      <c r="A21" s="38" t="str">
        <f>IF('01_Proyectos'!A21="","",'01_Proyectos'!A21)</f>
        <v/>
      </c>
      <c r="B21" s="38" t="str">
        <f t="shared" si="0"/>
        <v/>
      </c>
      <c r="C21" s="32"/>
      <c r="D21" s="32"/>
      <c r="E21" s="32"/>
      <c r="F21" s="32"/>
      <c r="G21" s="32"/>
      <c r="H21" s="32"/>
      <c r="I21" s="32"/>
      <c r="J21" s="33"/>
      <c r="K21" s="32"/>
      <c r="L21" s="32"/>
      <c r="M21" s="33"/>
      <c r="N21" s="34" t="str">
        <f t="shared" si="1"/>
        <v/>
      </c>
      <c r="O21" s="34" t="str">
        <f t="shared" si="2"/>
        <v/>
      </c>
      <c r="P21" s="34" t="str">
        <f t="shared" si="3"/>
        <v/>
      </c>
      <c r="Q21" s="34" t="str">
        <f t="shared" si="4"/>
        <v/>
      </c>
      <c r="R21" s="118" t="str">
        <f t="shared" si="5"/>
        <v/>
      </c>
      <c r="S21" s="34" t="str">
        <f t="shared" si="6"/>
        <v/>
      </c>
    </row>
    <row r="22" spans="1:19" ht="57.6" customHeight="1" x14ac:dyDescent="0.3">
      <c r="A22" s="38" t="str">
        <f>IF('01_Proyectos'!A22="","",'01_Proyectos'!A22)</f>
        <v/>
      </c>
      <c r="B22" s="38" t="str">
        <f t="shared" si="0"/>
        <v/>
      </c>
      <c r="C22" s="32"/>
      <c r="D22" s="32"/>
      <c r="E22" s="32"/>
      <c r="F22" s="32"/>
      <c r="G22" s="32"/>
      <c r="H22" s="32"/>
      <c r="I22" s="32"/>
      <c r="J22" s="33"/>
      <c r="K22" s="32"/>
      <c r="L22" s="32"/>
      <c r="M22" s="33"/>
      <c r="N22" s="34" t="str">
        <f t="shared" si="1"/>
        <v/>
      </c>
      <c r="O22" s="34" t="str">
        <f t="shared" si="2"/>
        <v/>
      </c>
      <c r="P22" s="34" t="str">
        <f t="shared" si="3"/>
        <v/>
      </c>
      <c r="Q22" s="34" t="str">
        <f t="shared" si="4"/>
        <v/>
      </c>
      <c r="R22" s="118" t="str">
        <f t="shared" si="5"/>
        <v/>
      </c>
      <c r="S22" s="34" t="str">
        <f t="shared" si="6"/>
        <v/>
      </c>
    </row>
    <row r="23" spans="1:19" ht="57.6" customHeight="1" x14ac:dyDescent="0.3">
      <c r="A23" s="38" t="str">
        <f>IF('01_Proyectos'!A23="","",'01_Proyectos'!A23)</f>
        <v/>
      </c>
      <c r="B23" s="38" t="str">
        <f t="shared" si="0"/>
        <v/>
      </c>
      <c r="C23" s="32"/>
      <c r="D23" s="32"/>
      <c r="E23" s="32"/>
      <c r="F23" s="32"/>
      <c r="G23" s="32"/>
      <c r="H23" s="32"/>
      <c r="I23" s="32"/>
      <c r="J23" s="33"/>
      <c r="K23" s="32"/>
      <c r="L23" s="32"/>
      <c r="M23" s="33"/>
      <c r="N23" s="34" t="str">
        <f t="shared" si="1"/>
        <v/>
      </c>
      <c r="O23" s="34" t="str">
        <f t="shared" si="2"/>
        <v/>
      </c>
      <c r="P23" s="34" t="str">
        <f t="shared" si="3"/>
        <v/>
      </c>
      <c r="Q23" s="34" t="str">
        <f t="shared" si="4"/>
        <v/>
      </c>
      <c r="R23" s="118" t="str">
        <f t="shared" si="5"/>
        <v/>
      </c>
      <c r="S23" s="34" t="str">
        <f t="shared" si="6"/>
        <v/>
      </c>
    </row>
    <row r="24" spans="1:19" ht="57.6" customHeight="1" x14ac:dyDescent="0.3">
      <c r="A24" s="38" t="str">
        <f>IF('01_Proyectos'!A24="","",'01_Proyectos'!A24)</f>
        <v/>
      </c>
      <c r="B24" s="38" t="str">
        <f t="shared" si="0"/>
        <v/>
      </c>
      <c r="C24" s="32"/>
      <c r="D24" s="32"/>
      <c r="E24" s="32"/>
      <c r="F24" s="32"/>
      <c r="G24" s="32"/>
      <c r="H24" s="32"/>
      <c r="I24" s="32"/>
      <c r="J24" s="33"/>
      <c r="K24" s="32"/>
      <c r="L24" s="32"/>
      <c r="M24" s="33"/>
      <c r="N24" s="34" t="str">
        <f t="shared" si="1"/>
        <v/>
      </c>
      <c r="O24" s="34" t="str">
        <f t="shared" si="2"/>
        <v/>
      </c>
      <c r="P24" s="34" t="str">
        <f t="shared" si="3"/>
        <v/>
      </c>
      <c r="Q24" s="34" t="str">
        <f t="shared" si="4"/>
        <v/>
      </c>
      <c r="R24" s="118" t="str">
        <f t="shared" si="5"/>
        <v/>
      </c>
      <c r="S24" s="34" t="str">
        <f t="shared" si="6"/>
        <v/>
      </c>
    </row>
    <row r="25" spans="1:19" ht="57.6" customHeight="1" x14ac:dyDescent="0.3">
      <c r="A25" s="38" t="str">
        <f>IF('01_Proyectos'!A25="","",'01_Proyectos'!A25)</f>
        <v/>
      </c>
      <c r="B25" s="38" t="str">
        <f t="shared" si="0"/>
        <v/>
      </c>
      <c r="C25" s="32"/>
      <c r="D25" s="32"/>
      <c r="E25" s="32"/>
      <c r="F25" s="32"/>
      <c r="G25" s="32"/>
      <c r="H25" s="32"/>
      <c r="I25" s="32"/>
      <c r="J25" s="33"/>
      <c r="K25" s="32"/>
      <c r="L25" s="32"/>
      <c r="M25" s="33"/>
      <c r="N25" s="34" t="str">
        <f t="shared" si="1"/>
        <v/>
      </c>
      <c r="O25" s="34" t="str">
        <f t="shared" si="2"/>
        <v/>
      </c>
      <c r="P25" s="34" t="str">
        <f t="shared" si="3"/>
        <v/>
      </c>
      <c r="Q25" s="34" t="str">
        <f t="shared" si="4"/>
        <v/>
      </c>
      <c r="R25" s="118" t="str">
        <f t="shared" si="5"/>
        <v/>
      </c>
      <c r="S25" s="34" t="str">
        <f t="shared" si="6"/>
        <v/>
      </c>
    </row>
    <row r="26" spans="1:19" ht="57.6" customHeight="1" x14ac:dyDescent="0.3">
      <c r="A26" s="38" t="str">
        <f>IF('01_Proyectos'!A26="","",'01_Proyectos'!A26)</f>
        <v/>
      </c>
      <c r="B26" s="38" t="str">
        <f t="shared" si="0"/>
        <v/>
      </c>
      <c r="C26" s="32"/>
      <c r="D26" s="32"/>
      <c r="E26" s="32"/>
      <c r="F26" s="32"/>
      <c r="G26" s="32"/>
      <c r="H26" s="32"/>
      <c r="I26" s="32"/>
      <c r="J26" s="33"/>
      <c r="K26" s="32"/>
      <c r="L26" s="32"/>
      <c r="M26" s="33"/>
      <c r="N26" s="34" t="str">
        <f t="shared" si="1"/>
        <v/>
      </c>
      <c r="O26" s="34" t="str">
        <f t="shared" si="2"/>
        <v/>
      </c>
      <c r="P26" s="34" t="str">
        <f t="shared" si="3"/>
        <v/>
      </c>
      <c r="Q26" s="34" t="str">
        <f t="shared" si="4"/>
        <v/>
      </c>
      <c r="R26" s="118" t="str">
        <f t="shared" si="5"/>
        <v/>
      </c>
      <c r="S26" s="34" t="str">
        <f t="shared" si="6"/>
        <v/>
      </c>
    </row>
    <row r="27" spans="1:19" ht="57.6" customHeight="1" x14ac:dyDescent="0.3">
      <c r="A27" s="38" t="str">
        <f>IF('01_Proyectos'!A27="","",'01_Proyectos'!A27)</f>
        <v/>
      </c>
      <c r="B27" s="38" t="str">
        <f t="shared" si="0"/>
        <v/>
      </c>
      <c r="C27" s="32"/>
      <c r="D27" s="32"/>
      <c r="E27" s="32"/>
      <c r="F27" s="32"/>
      <c r="G27" s="32"/>
      <c r="H27" s="32"/>
      <c r="I27" s="32"/>
      <c r="J27" s="33"/>
      <c r="K27" s="32"/>
      <c r="L27" s="32"/>
      <c r="M27" s="33"/>
      <c r="N27" s="34" t="str">
        <f t="shared" si="1"/>
        <v/>
      </c>
      <c r="O27" s="34" t="str">
        <f t="shared" si="2"/>
        <v/>
      </c>
      <c r="P27" s="34" t="str">
        <f t="shared" si="3"/>
        <v/>
      </c>
      <c r="Q27" s="34" t="str">
        <f t="shared" si="4"/>
        <v/>
      </c>
      <c r="R27" s="118" t="str">
        <f t="shared" si="5"/>
        <v/>
      </c>
      <c r="S27" s="34" t="str">
        <f t="shared" si="6"/>
        <v/>
      </c>
    </row>
    <row r="28" spans="1:19" ht="57.6" customHeight="1" x14ac:dyDescent="0.3">
      <c r="A28" s="38" t="str">
        <f>IF('01_Proyectos'!A28="","",'01_Proyectos'!A28)</f>
        <v/>
      </c>
      <c r="B28" s="38" t="str">
        <f t="shared" si="0"/>
        <v/>
      </c>
      <c r="C28" s="32"/>
      <c r="D28" s="32"/>
      <c r="E28" s="32"/>
      <c r="F28" s="32"/>
      <c r="G28" s="32"/>
      <c r="H28" s="32"/>
      <c r="I28" s="32"/>
      <c r="J28" s="33"/>
      <c r="K28" s="32"/>
      <c r="L28" s="32"/>
      <c r="M28" s="33"/>
      <c r="N28" s="34" t="str">
        <f t="shared" si="1"/>
        <v/>
      </c>
      <c r="O28" s="34" t="str">
        <f t="shared" si="2"/>
        <v/>
      </c>
      <c r="P28" s="34" t="str">
        <f t="shared" si="3"/>
        <v/>
      </c>
      <c r="Q28" s="34" t="str">
        <f t="shared" si="4"/>
        <v/>
      </c>
      <c r="R28" s="118" t="str">
        <f t="shared" si="5"/>
        <v/>
      </c>
      <c r="S28" s="34" t="str">
        <f t="shared" si="6"/>
        <v/>
      </c>
    </row>
    <row r="29" spans="1:19" ht="57.6" customHeight="1" x14ac:dyDescent="0.3">
      <c r="A29" s="38" t="str">
        <f>IF('01_Proyectos'!A29="","",'01_Proyectos'!A29)</f>
        <v/>
      </c>
      <c r="B29" s="38" t="str">
        <f t="shared" si="0"/>
        <v/>
      </c>
      <c r="C29" s="32"/>
      <c r="D29" s="32"/>
      <c r="E29" s="32"/>
      <c r="F29" s="32"/>
      <c r="G29" s="32"/>
      <c r="H29" s="32"/>
      <c r="I29" s="32"/>
      <c r="J29" s="33"/>
      <c r="K29" s="32"/>
      <c r="L29" s="32"/>
      <c r="M29" s="33"/>
      <c r="N29" s="34" t="str">
        <f t="shared" si="1"/>
        <v/>
      </c>
      <c r="O29" s="34" t="str">
        <f t="shared" si="2"/>
        <v/>
      </c>
      <c r="P29" s="34" t="str">
        <f t="shared" si="3"/>
        <v/>
      </c>
      <c r="Q29" s="34" t="str">
        <f t="shared" si="4"/>
        <v/>
      </c>
      <c r="R29" s="118" t="str">
        <f t="shared" si="5"/>
        <v/>
      </c>
      <c r="S29" s="34" t="str">
        <f t="shared" si="6"/>
        <v/>
      </c>
    </row>
    <row r="30" spans="1:19" ht="57.6" customHeight="1" x14ac:dyDescent="0.3">
      <c r="A30" s="38" t="str">
        <f>IF('01_Proyectos'!A30="","",'01_Proyectos'!A30)</f>
        <v/>
      </c>
      <c r="B30" s="38" t="str">
        <f t="shared" si="0"/>
        <v/>
      </c>
      <c r="C30" s="32"/>
      <c r="D30" s="32"/>
      <c r="E30" s="32"/>
      <c r="F30" s="32"/>
      <c r="G30" s="32"/>
      <c r="H30" s="32"/>
      <c r="I30" s="32"/>
      <c r="J30" s="33"/>
      <c r="K30" s="32"/>
      <c r="L30" s="32"/>
      <c r="M30" s="33"/>
      <c r="N30" s="34" t="str">
        <f t="shared" si="1"/>
        <v/>
      </c>
      <c r="O30" s="34" t="str">
        <f t="shared" si="2"/>
        <v/>
      </c>
      <c r="P30" s="34" t="str">
        <f t="shared" si="3"/>
        <v/>
      </c>
      <c r="Q30" s="34" t="str">
        <f t="shared" si="4"/>
        <v/>
      </c>
      <c r="R30" s="118" t="str">
        <f t="shared" si="5"/>
        <v/>
      </c>
      <c r="S30" s="34" t="str">
        <f t="shared" si="6"/>
        <v/>
      </c>
    </row>
    <row r="31" spans="1:19" ht="57.6" customHeight="1" x14ac:dyDescent="0.3">
      <c r="A31" s="38" t="str">
        <f>IF('01_Proyectos'!A31="","",'01_Proyectos'!A31)</f>
        <v/>
      </c>
      <c r="B31" s="38" t="str">
        <f t="shared" si="0"/>
        <v/>
      </c>
      <c r="C31" s="32"/>
      <c r="D31" s="32"/>
      <c r="E31" s="32"/>
      <c r="F31" s="32"/>
      <c r="G31" s="32"/>
      <c r="H31" s="32"/>
      <c r="I31" s="32"/>
      <c r="J31" s="33"/>
      <c r="K31" s="32"/>
      <c r="L31" s="32"/>
      <c r="M31" s="33"/>
      <c r="N31" s="34" t="str">
        <f t="shared" si="1"/>
        <v/>
      </c>
      <c r="O31" s="34" t="str">
        <f t="shared" si="2"/>
        <v/>
      </c>
      <c r="P31" s="34" t="str">
        <f t="shared" si="3"/>
        <v/>
      </c>
      <c r="Q31" s="34" t="str">
        <f t="shared" si="4"/>
        <v/>
      </c>
      <c r="R31" s="118" t="str">
        <f t="shared" si="5"/>
        <v/>
      </c>
      <c r="S31" s="34" t="str">
        <f t="shared" si="6"/>
        <v/>
      </c>
    </row>
    <row r="32" spans="1:19" ht="57.6" customHeight="1" x14ac:dyDescent="0.3">
      <c r="A32" s="38" t="str">
        <f>IF('01_Proyectos'!A32="","",'01_Proyectos'!A32)</f>
        <v/>
      </c>
      <c r="B32" s="38" t="str">
        <f t="shared" si="0"/>
        <v/>
      </c>
      <c r="C32" s="32"/>
      <c r="D32" s="32"/>
      <c r="E32" s="32"/>
      <c r="F32" s="32"/>
      <c r="G32" s="32"/>
      <c r="H32" s="32"/>
      <c r="I32" s="32"/>
      <c r="J32" s="33"/>
      <c r="K32" s="32"/>
      <c r="L32" s="32"/>
      <c r="M32" s="33"/>
      <c r="N32" s="34" t="str">
        <f t="shared" si="1"/>
        <v/>
      </c>
      <c r="O32" s="34" t="str">
        <f t="shared" si="2"/>
        <v/>
      </c>
      <c r="P32" s="34" t="str">
        <f t="shared" si="3"/>
        <v/>
      </c>
      <c r="Q32" s="34" t="str">
        <f t="shared" si="4"/>
        <v/>
      </c>
      <c r="R32" s="118" t="str">
        <f t="shared" si="5"/>
        <v/>
      </c>
      <c r="S32" s="34" t="str">
        <f t="shared" si="6"/>
        <v/>
      </c>
    </row>
    <row r="33" spans="1:19" ht="57.6" customHeight="1" x14ac:dyDescent="0.3">
      <c r="A33" s="38" t="str">
        <f>IF('01_Proyectos'!A33="","",'01_Proyectos'!A33)</f>
        <v/>
      </c>
      <c r="B33" s="38" t="str">
        <f t="shared" si="0"/>
        <v/>
      </c>
      <c r="C33" s="32"/>
      <c r="D33" s="32"/>
      <c r="E33" s="32"/>
      <c r="F33" s="32"/>
      <c r="G33" s="32"/>
      <c r="H33" s="32"/>
      <c r="I33" s="32"/>
      <c r="J33" s="33"/>
      <c r="K33" s="32"/>
      <c r="L33" s="32"/>
      <c r="M33" s="33"/>
      <c r="N33" s="34" t="str">
        <f t="shared" si="1"/>
        <v/>
      </c>
      <c r="O33" s="34" t="str">
        <f t="shared" si="2"/>
        <v/>
      </c>
      <c r="P33" s="34" t="str">
        <f t="shared" si="3"/>
        <v/>
      </c>
      <c r="Q33" s="34" t="str">
        <f t="shared" si="4"/>
        <v/>
      </c>
      <c r="R33" s="118" t="str">
        <f t="shared" si="5"/>
        <v/>
      </c>
      <c r="S33" s="34" t="str">
        <f t="shared" si="6"/>
        <v/>
      </c>
    </row>
    <row r="34" spans="1:19" ht="57.6" customHeight="1" x14ac:dyDescent="0.3">
      <c r="A34" s="38" t="str">
        <f>IF('01_Proyectos'!A34="","",'01_Proyectos'!A34)</f>
        <v/>
      </c>
      <c r="B34" s="38" t="str">
        <f t="shared" si="0"/>
        <v/>
      </c>
      <c r="C34" s="32"/>
      <c r="D34" s="32"/>
      <c r="E34" s="32"/>
      <c r="F34" s="32"/>
      <c r="G34" s="32"/>
      <c r="H34" s="32"/>
      <c r="I34" s="32"/>
      <c r="J34" s="33"/>
      <c r="K34" s="32"/>
      <c r="L34" s="32"/>
      <c r="M34" s="33"/>
      <c r="N34" s="34" t="str">
        <f t="shared" si="1"/>
        <v/>
      </c>
      <c r="O34" s="34" t="str">
        <f t="shared" si="2"/>
        <v/>
      </c>
      <c r="P34" s="34" t="str">
        <f t="shared" si="3"/>
        <v/>
      </c>
      <c r="Q34" s="34" t="str">
        <f t="shared" si="4"/>
        <v/>
      </c>
      <c r="R34" s="118" t="str">
        <f t="shared" si="5"/>
        <v/>
      </c>
      <c r="S34" s="34" t="str">
        <f t="shared" si="6"/>
        <v/>
      </c>
    </row>
    <row r="35" spans="1:19" ht="57.6" customHeight="1" x14ac:dyDescent="0.3">
      <c r="A35" s="38" t="str">
        <f>IF('01_Proyectos'!A35="","",'01_Proyectos'!A35)</f>
        <v/>
      </c>
      <c r="B35" s="38" t="str">
        <f t="shared" si="0"/>
        <v/>
      </c>
      <c r="C35" s="32"/>
      <c r="D35" s="32"/>
      <c r="E35" s="32"/>
      <c r="F35" s="32"/>
      <c r="G35" s="32"/>
      <c r="H35" s="32"/>
      <c r="I35" s="32"/>
      <c r="J35" s="33"/>
      <c r="K35" s="32"/>
      <c r="L35" s="32"/>
      <c r="M35" s="33"/>
      <c r="N35" s="34" t="str">
        <f t="shared" si="1"/>
        <v/>
      </c>
      <c r="O35" s="34" t="str">
        <f t="shared" si="2"/>
        <v/>
      </c>
      <c r="P35" s="34" t="str">
        <f t="shared" si="3"/>
        <v/>
      </c>
      <c r="Q35" s="34" t="str">
        <f t="shared" si="4"/>
        <v/>
      </c>
      <c r="R35" s="118" t="str">
        <f t="shared" si="5"/>
        <v/>
      </c>
      <c r="S35" s="34" t="str">
        <f t="shared" si="6"/>
        <v/>
      </c>
    </row>
    <row r="36" spans="1:19" ht="57.6" customHeight="1" x14ac:dyDescent="0.3">
      <c r="A36" s="38" t="str">
        <f>IF('01_Proyectos'!A36="","",'01_Proyectos'!A36)</f>
        <v/>
      </c>
      <c r="B36" s="38" t="str">
        <f t="shared" ref="B36:B67" si="7">IF($A36="","",_xlfn.XLOOKUP($A36,Proy_Folio,Proy_Nombre,""))</f>
        <v/>
      </c>
      <c r="C36" s="32"/>
      <c r="D36" s="32"/>
      <c r="E36" s="32"/>
      <c r="F36" s="32"/>
      <c r="G36" s="32"/>
      <c r="H36" s="32"/>
      <c r="I36" s="32"/>
      <c r="J36" s="33"/>
      <c r="K36" s="32"/>
      <c r="L36" s="32"/>
      <c r="M36" s="33"/>
      <c r="N36" s="34" t="str">
        <f t="shared" ref="N36:N67" si="8">IF($M36="","",_xlfn.XLOOKUP($M36,Cat_Sust,Val_Sust,""))</f>
        <v/>
      </c>
      <c r="O36" s="34" t="str">
        <f t="shared" ref="O36:O67" si="9">IF($M36="","",IF(AND($C36&lt;&gt;"",$D36&lt;&gt;"",$E36&lt;&gt;"",$F36&lt;&gt;"",$G36&lt;&gt;"",$H36&lt;&gt;""),INDEX(Cat_SiNo,1),INDEX(Cat_SiNo,2)))</f>
        <v/>
      </c>
      <c r="P36" s="34" t="str">
        <f t="shared" ref="P36:P67" si="10">IF($M36="","",IF(AND($O36=INDEX(Cat_SiNo,1),$I36&lt;&gt;"",$J36&lt;&gt;"",$K36&lt;&gt;""),INDEX(Cat_SiNo,1),INDEX(Cat_SiNo,2)))</f>
        <v/>
      </c>
      <c r="Q36" s="34" t="str">
        <f t="shared" ref="Q36:Q67" si="11">IF($M36="","",IF(AND($C36&lt;&gt;"",$D36&lt;&gt;"",$H36&lt;&gt;""),INDEX(Cat_SiNo,1),INDEX(Cat_SiNo,2)))</f>
        <v/>
      </c>
      <c r="R36" s="118" t="str">
        <f t="shared" ref="R36:R67" si="12">IF(OR($C36="",$D36=""),"",IF(COUNTIFS(Inst_Tipo,$C36,Inst_Todos,$D36)&gt;0,INDEX(Cat_SiNo,1),INDEX(Cat_SiNo,2)))</f>
        <v/>
      </c>
      <c r="S36" s="34" t="str">
        <f t="shared" ref="S36:S67" si="13">IF($A36="","",IF($M36=INDEX(Cat_Sust,4),"Información Insuficiente: debe aclararse antes del cierre",IF($R36=INDEX(Cat_SiNo,2),"El instrumento no corresponde al tipo seleccionado",IF(AND($M36=INDEX(Cat_Sust,3),$P36&lt;&gt;INDEX(Cat_SiNo,1)),"Alta sin Programa Presupuestario y elemento programático acreditados (Ap. 4.1)",IF(AND($M36=INDEX(Cat_Sust,2),$O36&lt;&gt;INDEX(Cat_SiNo,1)),"Media sin elemento específico, ubicación o justificación (Ap. 4.1)",IF(AND($M36=INDEX(Cat_Sust,1),$Q36&lt;&gt;INDEX(Cat_SiNo,1)),"Baja sin información suficiente: procede Información Insuficiente (Ap. 3.5)",""))))))</f>
        <v/>
      </c>
    </row>
    <row r="37" spans="1:19" ht="57.6" customHeight="1" x14ac:dyDescent="0.3">
      <c r="A37" s="38" t="str">
        <f>IF('01_Proyectos'!A37="","",'01_Proyectos'!A37)</f>
        <v/>
      </c>
      <c r="B37" s="38" t="str">
        <f t="shared" si="7"/>
        <v/>
      </c>
      <c r="C37" s="32"/>
      <c r="D37" s="32"/>
      <c r="E37" s="32"/>
      <c r="F37" s="32"/>
      <c r="G37" s="32"/>
      <c r="H37" s="32"/>
      <c r="I37" s="32"/>
      <c r="J37" s="33"/>
      <c r="K37" s="32"/>
      <c r="L37" s="32"/>
      <c r="M37" s="33"/>
      <c r="N37" s="34" t="str">
        <f t="shared" si="8"/>
        <v/>
      </c>
      <c r="O37" s="34" t="str">
        <f t="shared" si="9"/>
        <v/>
      </c>
      <c r="P37" s="34" t="str">
        <f t="shared" si="10"/>
        <v/>
      </c>
      <c r="Q37" s="34" t="str">
        <f t="shared" si="11"/>
        <v/>
      </c>
      <c r="R37" s="118" t="str">
        <f t="shared" si="12"/>
        <v/>
      </c>
      <c r="S37" s="34" t="str">
        <f t="shared" si="13"/>
        <v/>
      </c>
    </row>
    <row r="38" spans="1:19" ht="57.6" customHeight="1" x14ac:dyDescent="0.3">
      <c r="A38" s="38" t="str">
        <f>IF('01_Proyectos'!A38="","",'01_Proyectos'!A38)</f>
        <v/>
      </c>
      <c r="B38" s="38" t="str">
        <f t="shared" si="7"/>
        <v/>
      </c>
      <c r="C38" s="32"/>
      <c r="D38" s="32"/>
      <c r="E38" s="32"/>
      <c r="F38" s="32"/>
      <c r="G38" s="32"/>
      <c r="H38" s="32"/>
      <c r="I38" s="32"/>
      <c r="J38" s="33"/>
      <c r="K38" s="32"/>
      <c r="L38" s="32"/>
      <c r="M38" s="33"/>
      <c r="N38" s="34" t="str">
        <f t="shared" si="8"/>
        <v/>
      </c>
      <c r="O38" s="34" t="str">
        <f t="shared" si="9"/>
        <v/>
      </c>
      <c r="P38" s="34" t="str">
        <f t="shared" si="10"/>
        <v/>
      </c>
      <c r="Q38" s="34" t="str">
        <f t="shared" si="11"/>
        <v/>
      </c>
      <c r="R38" s="118" t="str">
        <f t="shared" si="12"/>
        <v/>
      </c>
      <c r="S38" s="34" t="str">
        <f t="shared" si="13"/>
        <v/>
      </c>
    </row>
    <row r="39" spans="1:19" ht="57.6" customHeight="1" x14ac:dyDescent="0.3">
      <c r="A39" s="38" t="str">
        <f>IF('01_Proyectos'!A39="","",'01_Proyectos'!A39)</f>
        <v/>
      </c>
      <c r="B39" s="38" t="str">
        <f t="shared" si="7"/>
        <v/>
      </c>
      <c r="C39" s="32"/>
      <c r="D39" s="32"/>
      <c r="E39" s="32"/>
      <c r="F39" s="32"/>
      <c r="G39" s="32"/>
      <c r="H39" s="32"/>
      <c r="I39" s="32"/>
      <c r="J39" s="33"/>
      <c r="K39" s="32"/>
      <c r="L39" s="32"/>
      <c r="M39" s="33"/>
      <c r="N39" s="34" t="str">
        <f t="shared" si="8"/>
        <v/>
      </c>
      <c r="O39" s="34" t="str">
        <f t="shared" si="9"/>
        <v/>
      </c>
      <c r="P39" s="34" t="str">
        <f t="shared" si="10"/>
        <v/>
      </c>
      <c r="Q39" s="34" t="str">
        <f t="shared" si="11"/>
        <v/>
      </c>
      <c r="R39" s="118" t="str">
        <f t="shared" si="12"/>
        <v/>
      </c>
      <c r="S39" s="34" t="str">
        <f t="shared" si="13"/>
        <v/>
      </c>
    </row>
    <row r="40" spans="1:19" ht="57.6" customHeight="1" x14ac:dyDescent="0.3">
      <c r="A40" s="38" t="str">
        <f>IF('01_Proyectos'!A40="","",'01_Proyectos'!A40)</f>
        <v/>
      </c>
      <c r="B40" s="38" t="str">
        <f t="shared" si="7"/>
        <v/>
      </c>
      <c r="C40" s="32"/>
      <c r="D40" s="32"/>
      <c r="E40" s="32"/>
      <c r="F40" s="32"/>
      <c r="G40" s="32"/>
      <c r="H40" s="32"/>
      <c r="I40" s="32"/>
      <c r="J40" s="33"/>
      <c r="K40" s="32"/>
      <c r="L40" s="32"/>
      <c r="M40" s="33"/>
      <c r="N40" s="34" t="str">
        <f t="shared" si="8"/>
        <v/>
      </c>
      <c r="O40" s="34" t="str">
        <f t="shared" si="9"/>
        <v/>
      </c>
      <c r="P40" s="34" t="str">
        <f t="shared" si="10"/>
        <v/>
      </c>
      <c r="Q40" s="34" t="str">
        <f t="shared" si="11"/>
        <v/>
      </c>
      <c r="R40" s="118" t="str">
        <f t="shared" si="12"/>
        <v/>
      </c>
      <c r="S40" s="34" t="str">
        <f t="shared" si="13"/>
        <v/>
      </c>
    </row>
    <row r="41" spans="1:19" ht="57.6" customHeight="1" x14ac:dyDescent="0.3">
      <c r="A41" s="38" t="str">
        <f>IF('01_Proyectos'!A41="","",'01_Proyectos'!A41)</f>
        <v/>
      </c>
      <c r="B41" s="38" t="str">
        <f t="shared" si="7"/>
        <v/>
      </c>
      <c r="C41" s="32"/>
      <c r="D41" s="32"/>
      <c r="E41" s="32"/>
      <c r="F41" s="32"/>
      <c r="G41" s="32"/>
      <c r="H41" s="32"/>
      <c r="I41" s="32"/>
      <c r="J41" s="33"/>
      <c r="K41" s="32"/>
      <c r="L41" s="32"/>
      <c r="M41" s="33"/>
      <c r="N41" s="34" t="str">
        <f t="shared" si="8"/>
        <v/>
      </c>
      <c r="O41" s="34" t="str">
        <f t="shared" si="9"/>
        <v/>
      </c>
      <c r="P41" s="34" t="str">
        <f t="shared" si="10"/>
        <v/>
      </c>
      <c r="Q41" s="34" t="str">
        <f t="shared" si="11"/>
        <v/>
      </c>
      <c r="R41" s="118" t="str">
        <f t="shared" si="12"/>
        <v/>
      </c>
      <c r="S41" s="34" t="str">
        <f t="shared" si="13"/>
        <v/>
      </c>
    </row>
    <row r="42" spans="1:19" ht="57.6" customHeight="1" x14ac:dyDescent="0.3">
      <c r="A42" s="38" t="str">
        <f>IF('01_Proyectos'!A42="","",'01_Proyectos'!A42)</f>
        <v/>
      </c>
      <c r="B42" s="38" t="str">
        <f t="shared" si="7"/>
        <v/>
      </c>
      <c r="C42" s="32"/>
      <c r="D42" s="32"/>
      <c r="E42" s="32"/>
      <c r="F42" s="32"/>
      <c r="G42" s="32"/>
      <c r="H42" s="32"/>
      <c r="I42" s="32"/>
      <c r="J42" s="33"/>
      <c r="K42" s="32"/>
      <c r="L42" s="32"/>
      <c r="M42" s="33"/>
      <c r="N42" s="34" t="str">
        <f t="shared" si="8"/>
        <v/>
      </c>
      <c r="O42" s="34" t="str">
        <f t="shared" si="9"/>
        <v/>
      </c>
      <c r="P42" s="34" t="str">
        <f t="shared" si="10"/>
        <v/>
      </c>
      <c r="Q42" s="34" t="str">
        <f t="shared" si="11"/>
        <v/>
      </c>
      <c r="R42" s="118" t="str">
        <f t="shared" si="12"/>
        <v/>
      </c>
      <c r="S42" s="34" t="str">
        <f t="shared" si="13"/>
        <v/>
      </c>
    </row>
    <row r="43" spans="1:19" ht="57.6" customHeight="1" x14ac:dyDescent="0.3">
      <c r="A43" s="38" t="str">
        <f>IF('01_Proyectos'!A43="","",'01_Proyectos'!A43)</f>
        <v/>
      </c>
      <c r="B43" s="38" t="str">
        <f t="shared" si="7"/>
        <v/>
      </c>
      <c r="C43" s="32"/>
      <c r="D43" s="32"/>
      <c r="E43" s="32"/>
      <c r="F43" s="32"/>
      <c r="G43" s="32"/>
      <c r="H43" s="32"/>
      <c r="I43" s="32"/>
      <c r="J43" s="33"/>
      <c r="K43" s="32"/>
      <c r="L43" s="32"/>
      <c r="M43" s="33"/>
      <c r="N43" s="34" t="str">
        <f t="shared" si="8"/>
        <v/>
      </c>
      <c r="O43" s="34" t="str">
        <f t="shared" si="9"/>
        <v/>
      </c>
      <c r="P43" s="34" t="str">
        <f t="shared" si="10"/>
        <v/>
      </c>
      <c r="Q43" s="34" t="str">
        <f t="shared" si="11"/>
        <v/>
      </c>
      <c r="R43" s="118" t="str">
        <f t="shared" si="12"/>
        <v/>
      </c>
      <c r="S43" s="34" t="str">
        <f t="shared" si="13"/>
        <v/>
      </c>
    </row>
    <row r="44" spans="1:19" ht="57.6" customHeight="1" x14ac:dyDescent="0.3">
      <c r="A44" s="38" t="str">
        <f>IF('01_Proyectos'!A44="","",'01_Proyectos'!A44)</f>
        <v/>
      </c>
      <c r="B44" s="38" t="str">
        <f t="shared" si="7"/>
        <v/>
      </c>
      <c r="C44" s="32"/>
      <c r="D44" s="32"/>
      <c r="E44" s="32"/>
      <c r="F44" s="32"/>
      <c r="G44" s="32"/>
      <c r="H44" s="32"/>
      <c r="I44" s="32"/>
      <c r="J44" s="33"/>
      <c r="K44" s="32"/>
      <c r="L44" s="32"/>
      <c r="M44" s="33"/>
      <c r="N44" s="34" t="str">
        <f t="shared" si="8"/>
        <v/>
      </c>
      <c r="O44" s="34" t="str">
        <f t="shared" si="9"/>
        <v/>
      </c>
      <c r="P44" s="34" t="str">
        <f t="shared" si="10"/>
        <v/>
      </c>
      <c r="Q44" s="34" t="str">
        <f t="shared" si="11"/>
        <v/>
      </c>
      <c r="R44" s="118" t="str">
        <f t="shared" si="12"/>
        <v/>
      </c>
      <c r="S44" s="34" t="str">
        <f t="shared" si="13"/>
        <v/>
      </c>
    </row>
    <row r="45" spans="1:19" ht="57.6" customHeight="1" x14ac:dyDescent="0.3">
      <c r="A45" s="38" t="str">
        <f>IF('01_Proyectos'!A45="","",'01_Proyectos'!A45)</f>
        <v/>
      </c>
      <c r="B45" s="38" t="str">
        <f t="shared" si="7"/>
        <v/>
      </c>
      <c r="C45" s="32"/>
      <c r="D45" s="32"/>
      <c r="E45" s="32"/>
      <c r="F45" s="32"/>
      <c r="G45" s="32"/>
      <c r="H45" s="32"/>
      <c r="I45" s="32"/>
      <c r="J45" s="33"/>
      <c r="K45" s="32"/>
      <c r="L45" s="32"/>
      <c r="M45" s="33"/>
      <c r="N45" s="34" t="str">
        <f t="shared" si="8"/>
        <v/>
      </c>
      <c r="O45" s="34" t="str">
        <f t="shared" si="9"/>
        <v/>
      </c>
      <c r="P45" s="34" t="str">
        <f t="shared" si="10"/>
        <v/>
      </c>
      <c r="Q45" s="34" t="str">
        <f t="shared" si="11"/>
        <v/>
      </c>
      <c r="R45" s="118" t="str">
        <f t="shared" si="12"/>
        <v/>
      </c>
      <c r="S45" s="34" t="str">
        <f t="shared" si="13"/>
        <v/>
      </c>
    </row>
    <row r="46" spans="1:19" ht="57.6" customHeight="1" x14ac:dyDescent="0.3">
      <c r="A46" s="38" t="str">
        <f>IF('01_Proyectos'!A46="","",'01_Proyectos'!A46)</f>
        <v/>
      </c>
      <c r="B46" s="38" t="str">
        <f t="shared" si="7"/>
        <v/>
      </c>
      <c r="C46" s="32"/>
      <c r="D46" s="32"/>
      <c r="E46" s="32"/>
      <c r="F46" s="32"/>
      <c r="G46" s="32"/>
      <c r="H46" s="32"/>
      <c r="I46" s="32"/>
      <c r="J46" s="33"/>
      <c r="K46" s="32"/>
      <c r="L46" s="32"/>
      <c r="M46" s="33"/>
      <c r="N46" s="34" t="str">
        <f t="shared" si="8"/>
        <v/>
      </c>
      <c r="O46" s="34" t="str">
        <f t="shared" si="9"/>
        <v/>
      </c>
      <c r="P46" s="34" t="str">
        <f t="shared" si="10"/>
        <v/>
      </c>
      <c r="Q46" s="34" t="str">
        <f t="shared" si="11"/>
        <v/>
      </c>
      <c r="R46" s="118" t="str">
        <f t="shared" si="12"/>
        <v/>
      </c>
      <c r="S46" s="34" t="str">
        <f t="shared" si="13"/>
        <v/>
      </c>
    </row>
    <row r="47" spans="1:19" ht="57.6" customHeight="1" x14ac:dyDescent="0.3">
      <c r="A47" s="38" t="str">
        <f>IF('01_Proyectos'!A47="","",'01_Proyectos'!A47)</f>
        <v/>
      </c>
      <c r="B47" s="38" t="str">
        <f t="shared" si="7"/>
        <v/>
      </c>
      <c r="C47" s="32"/>
      <c r="D47" s="32"/>
      <c r="E47" s="32"/>
      <c r="F47" s="32"/>
      <c r="G47" s="32"/>
      <c r="H47" s="32"/>
      <c r="I47" s="32"/>
      <c r="J47" s="33"/>
      <c r="K47" s="32"/>
      <c r="L47" s="32"/>
      <c r="M47" s="33"/>
      <c r="N47" s="34" t="str">
        <f t="shared" si="8"/>
        <v/>
      </c>
      <c r="O47" s="34" t="str">
        <f t="shared" si="9"/>
        <v/>
      </c>
      <c r="P47" s="34" t="str">
        <f t="shared" si="10"/>
        <v/>
      </c>
      <c r="Q47" s="34" t="str">
        <f t="shared" si="11"/>
        <v/>
      </c>
      <c r="R47" s="118" t="str">
        <f t="shared" si="12"/>
        <v/>
      </c>
      <c r="S47" s="34" t="str">
        <f t="shared" si="13"/>
        <v/>
      </c>
    </row>
    <row r="48" spans="1:19" ht="57.6" customHeight="1" x14ac:dyDescent="0.3">
      <c r="A48" s="38" t="str">
        <f>IF('01_Proyectos'!A48="","",'01_Proyectos'!A48)</f>
        <v/>
      </c>
      <c r="B48" s="38" t="str">
        <f t="shared" si="7"/>
        <v/>
      </c>
      <c r="C48" s="32"/>
      <c r="D48" s="32"/>
      <c r="E48" s="32"/>
      <c r="F48" s="32"/>
      <c r="G48" s="32"/>
      <c r="H48" s="32"/>
      <c r="I48" s="32"/>
      <c r="J48" s="33"/>
      <c r="K48" s="32"/>
      <c r="L48" s="32"/>
      <c r="M48" s="33"/>
      <c r="N48" s="34" t="str">
        <f t="shared" si="8"/>
        <v/>
      </c>
      <c r="O48" s="34" t="str">
        <f t="shared" si="9"/>
        <v/>
      </c>
      <c r="P48" s="34" t="str">
        <f t="shared" si="10"/>
        <v/>
      </c>
      <c r="Q48" s="34" t="str">
        <f t="shared" si="11"/>
        <v/>
      </c>
      <c r="R48" s="118" t="str">
        <f t="shared" si="12"/>
        <v/>
      </c>
      <c r="S48" s="34" t="str">
        <f t="shared" si="13"/>
        <v/>
      </c>
    </row>
    <row r="49" spans="1:19" ht="57.6" customHeight="1" x14ac:dyDescent="0.3">
      <c r="A49" s="38" t="str">
        <f>IF('01_Proyectos'!A49="","",'01_Proyectos'!A49)</f>
        <v/>
      </c>
      <c r="B49" s="38" t="str">
        <f t="shared" si="7"/>
        <v/>
      </c>
      <c r="C49" s="32"/>
      <c r="D49" s="32"/>
      <c r="E49" s="32"/>
      <c r="F49" s="32"/>
      <c r="G49" s="32"/>
      <c r="H49" s="32"/>
      <c r="I49" s="32"/>
      <c r="J49" s="33"/>
      <c r="K49" s="32"/>
      <c r="L49" s="32"/>
      <c r="M49" s="33"/>
      <c r="N49" s="34" t="str">
        <f t="shared" si="8"/>
        <v/>
      </c>
      <c r="O49" s="34" t="str">
        <f t="shared" si="9"/>
        <v/>
      </c>
      <c r="P49" s="34" t="str">
        <f t="shared" si="10"/>
        <v/>
      </c>
      <c r="Q49" s="34" t="str">
        <f t="shared" si="11"/>
        <v/>
      </c>
      <c r="R49" s="118" t="str">
        <f t="shared" si="12"/>
        <v/>
      </c>
      <c r="S49" s="34" t="str">
        <f t="shared" si="13"/>
        <v/>
      </c>
    </row>
    <row r="50" spans="1:19" ht="57.6" customHeight="1" x14ac:dyDescent="0.3">
      <c r="A50" s="38" t="str">
        <f>IF('01_Proyectos'!A50="","",'01_Proyectos'!A50)</f>
        <v/>
      </c>
      <c r="B50" s="38" t="str">
        <f t="shared" si="7"/>
        <v/>
      </c>
      <c r="C50" s="32"/>
      <c r="D50" s="32"/>
      <c r="E50" s="32"/>
      <c r="F50" s="32"/>
      <c r="G50" s="32"/>
      <c r="H50" s="32"/>
      <c r="I50" s="32"/>
      <c r="J50" s="33"/>
      <c r="K50" s="32"/>
      <c r="L50" s="32"/>
      <c r="M50" s="33"/>
      <c r="N50" s="34" t="str">
        <f t="shared" si="8"/>
        <v/>
      </c>
      <c r="O50" s="34" t="str">
        <f t="shared" si="9"/>
        <v/>
      </c>
      <c r="P50" s="34" t="str">
        <f t="shared" si="10"/>
        <v/>
      </c>
      <c r="Q50" s="34" t="str">
        <f t="shared" si="11"/>
        <v/>
      </c>
      <c r="R50" s="118" t="str">
        <f t="shared" si="12"/>
        <v/>
      </c>
      <c r="S50" s="34" t="str">
        <f t="shared" si="13"/>
        <v/>
      </c>
    </row>
    <row r="51" spans="1:19" ht="57.6" customHeight="1" x14ac:dyDescent="0.3">
      <c r="A51" s="38" t="str">
        <f>IF('01_Proyectos'!A51="","",'01_Proyectos'!A51)</f>
        <v/>
      </c>
      <c r="B51" s="38" t="str">
        <f t="shared" si="7"/>
        <v/>
      </c>
      <c r="C51" s="32"/>
      <c r="D51" s="32"/>
      <c r="E51" s="32"/>
      <c r="F51" s="32"/>
      <c r="G51" s="32"/>
      <c r="H51" s="32"/>
      <c r="I51" s="32"/>
      <c r="J51" s="33"/>
      <c r="K51" s="32"/>
      <c r="L51" s="32"/>
      <c r="M51" s="33"/>
      <c r="N51" s="34" t="str">
        <f t="shared" si="8"/>
        <v/>
      </c>
      <c r="O51" s="34" t="str">
        <f t="shared" si="9"/>
        <v/>
      </c>
      <c r="P51" s="34" t="str">
        <f t="shared" si="10"/>
        <v/>
      </c>
      <c r="Q51" s="34" t="str">
        <f t="shared" si="11"/>
        <v/>
      </c>
      <c r="R51" s="118" t="str">
        <f t="shared" si="12"/>
        <v/>
      </c>
      <c r="S51" s="34" t="str">
        <f t="shared" si="13"/>
        <v/>
      </c>
    </row>
    <row r="52" spans="1:19" ht="57.6" customHeight="1" x14ac:dyDescent="0.3">
      <c r="A52" s="38" t="str">
        <f>IF('01_Proyectos'!A52="","",'01_Proyectos'!A52)</f>
        <v/>
      </c>
      <c r="B52" s="38" t="str">
        <f t="shared" si="7"/>
        <v/>
      </c>
      <c r="C52" s="32"/>
      <c r="D52" s="32"/>
      <c r="E52" s="32"/>
      <c r="F52" s="32"/>
      <c r="G52" s="32"/>
      <c r="H52" s="32"/>
      <c r="I52" s="32"/>
      <c r="J52" s="33"/>
      <c r="K52" s="32"/>
      <c r="L52" s="32"/>
      <c r="M52" s="33"/>
      <c r="N52" s="34" t="str">
        <f t="shared" si="8"/>
        <v/>
      </c>
      <c r="O52" s="34" t="str">
        <f t="shared" si="9"/>
        <v/>
      </c>
      <c r="P52" s="34" t="str">
        <f t="shared" si="10"/>
        <v/>
      </c>
      <c r="Q52" s="34" t="str">
        <f t="shared" si="11"/>
        <v/>
      </c>
      <c r="R52" s="118" t="str">
        <f t="shared" si="12"/>
        <v/>
      </c>
      <c r="S52" s="34" t="str">
        <f t="shared" si="13"/>
        <v/>
      </c>
    </row>
    <row r="53" spans="1:19" ht="57.6" customHeight="1" x14ac:dyDescent="0.3">
      <c r="A53" s="38" t="str">
        <f>IF('01_Proyectos'!A53="","",'01_Proyectos'!A53)</f>
        <v/>
      </c>
      <c r="B53" s="38" t="str">
        <f t="shared" si="7"/>
        <v/>
      </c>
      <c r="C53" s="32"/>
      <c r="D53" s="32"/>
      <c r="E53" s="32"/>
      <c r="F53" s="32"/>
      <c r="G53" s="32"/>
      <c r="H53" s="32"/>
      <c r="I53" s="32"/>
      <c r="J53" s="33"/>
      <c r="K53" s="32"/>
      <c r="L53" s="32"/>
      <c r="M53" s="33"/>
      <c r="N53" s="34" t="str">
        <f t="shared" si="8"/>
        <v/>
      </c>
      <c r="O53" s="34" t="str">
        <f t="shared" si="9"/>
        <v/>
      </c>
      <c r="P53" s="34" t="str">
        <f t="shared" si="10"/>
        <v/>
      </c>
      <c r="Q53" s="34" t="str">
        <f t="shared" si="11"/>
        <v/>
      </c>
      <c r="R53" s="118" t="str">
        <f t="shared" si="12"/>
        <v/>
      </c>
      <c r="S53" s="34" t="str">
        <f t="shared" si="13"/>
        <v/>
      </c>
    </row>
    <row r="54" spans="1:19" ht="57.6" customHeight="1" x14ac:dyDescent="0.3">
      <c r="A54" s="38" t="str">
        <f>IF('01_Proyectos'!A54="","",'01_Proyectos'!A54)</f>
        <v/>
      </c>
      <c r="B54" s="38" t="str">
        <f t="shared" si="7"/>
        <v/>
      </c>
      <c r="C54" s="32"/>
      <c r="D54" s="32"/>
      <c r="E54" s="32"/>
      <c r="F54" s="32"/>
      <c r="G54" s="32"/>
      <c r="H54" s="32"/>
      <c r="I54" s="32"/>
      <c r="J54" s="33"/>
      <c r="K54" s="32"/>
      <c r="L54" s="32"/>
      <c r="M54" s="33"/>
      <c r="N54" s="34" t="str">
        <f t="shared" si="8"/>
        <v/>
      </c>
      <c r="O54" s="34" t="str">
        <f t="shared" si="9"/>
        <v/>
      </c>
      <c r="P54" s="34" t="str">
        <f t="shared" si="10"/>
        <v/>
      </c>
      <c r="Q54" s="34" t="str">
        <f t="shared" si="11"/>
        <v/>
      </c>
      <c r="R54" s="118" t="str">
        <f t="shared" si="12"/>
        <v/>
      </c>
      <c r="S54" s="34" t="str">
        <f t="shared" si="13"/>
        <v/>
      </c>
    </row>
    <row r="55" spans="1:19" ht="57.6" customHeight="1" x14ac:dyDescent="0.3">
      <c r="A55" s="38" t="str">
        <f>IF('01_Proyectos'!A55="","",'01_Proyectos'!A55)</f>
        <v/>
      </c>
      <c r="B55" s="38" t="str">
        <f t="shared" si="7"/>
        <v/>
      </c>
      <c r="C55" s="32"/>
      <c r="D55" s="32"/>
      <c r="E55" s="32"/>
      <c r="F55" s="32"/>
      <c r="G55" s="32"/>
      <c r="H55" s="32"/>
      <c r="I55" s="32"/>
      <c r="J55" s="33"/>
      <c r="K55" s="32"/>
      <c r="L55" s="32"/>
      <c r="M55" s="33"/>
      <c r="N55" s="34" t="str">
        <f t="shared" si="8"/>
        <v/>
      </c>
      <c r="O55" s="34" t="str">
        <f t="shared" si="9"/>
        <v/>
      </c>
      <c r="P55" s="34" t="str">
        <f t="shared" si="10"/>
        <v/>
      </c>
      <c r="Q55" s="34" t="str">
        <f t="shared" si="11"/>
        <v/>
      </c>
      <c r="R55" s="118" t="str">
        <f t="shared" si="12"/>
        <v/>
      </c>
      <c r="S55" s="34" t="str">
        <f t="shared" si="13"/>
        <v/>
      </c>
    </row>
    <row r="56" spans="1:19" ht="57.6" customHeight="1" x14ac:dyDescent="0.3">
      <c r="A56" s="38" t="str">
        <f>IF('01_Proyectos'!A56="","",'01_Proyectos'!A56)</f>
        <v/>
      </c>
      <c r="B56" s="38" t="str">
        <f t="shared" si="7"/>
        <v/>
      </c>
      <c r="C56" s="32"/>
      <c r="D56" s="32"/>
      <c r="E56" s="32"/>
      <c r="F56" s="32"/>
      <c r="G56" s="32"/>
      <c r="H56" s="32"/>
      <c r="I56" s="32"/>
      <c r="J56" s="33"/>
      <c r="K56" s="32"/>
      <c r="L56" s="32"/>
      <c r="M56" s="33"/>
      <c r="N56" s="34" t="str">
        <f t="shared" si="8"/>
        <v/>
      </c>
      <c r="O56" s="34" t="str">
        <f t="shared" si="9"/>
        <v/>
      </c>
      <c r="P56" s="34" t="str">
        <f t="shared" si="10"/>
        <v/>
      </c>
      <c r="Q56" s="34" t="str">
        <f t="shared" si="11"/>
        <v/>
      </c>
      <c r="R56" s="118" t="str">
        <f t="shared" si="12"/>
        <v/>
      </c>
      <c r="S56" s="34" t="str">
        <f t="shared" si="13"/>
        <v/>
      </c>
    </row>
    <row r="57" spans="1:19" ht="57.6" customHeight="1" x14ac:dyDescent="0.3">
      <c r="A57" s="38" t="str">
        <f>IF('01_Proyectos'!A57="","",'01_Proyectos'!A57)</f>
        <v/>
      </c>
      <c r="B57" s="38" t="str">
        <f t="shared" si="7"/>
        <v/>
      </c>
      <c r="C57" s="32"/>
      <c r="D57" s="32"/>
      <c r="E57" s="32"/>
      <c r="F57" s="32"/>
      <c r="G57" s="32"/>
      <c r="H57" s="32"/>
      <c r="I57" s="32"/>
      <c r="J57" s="33"/>
      <c r="K57" s="32"/>
      <c r="L57" s="32"/>
      <c r="M57" s="33"/>
      <c r="N57" s="34" t="str">
        <f t="shared" si="8"/>
        <v/>
      </c>
      <c r="O57" s="34" t="str">
        <f t="shared" si="9"/>
        <v/>
      </c>
      <c r="P57" s="34" t="str">
        <f t="shared" si="10"/>
        <v/>
      </c>
      <c r="Q57" s="34" t="str">
        <f t="shared" si="11"/>
        <v/>
      </c>
      <c r="R57" s="118" t="str">
        <f t="shared" si="12"/>
        <v/>
      </c>
      <c r="S57" s="34" t="str">
        <f t="shared" si="13"/>
        <v/>
      </c>
    </row>
    <row r="58" spans="1:19" ht="57.6" customHeight="1" x14ac:dyDescent="0.3">
      <c r="A58" s="38" t="str">
        <f>IF('01_Proyectos'!A58="","",'01_Proyectos'!A58)</f>
        <v/>
      </c>
      <c r="B58" s="38" t="str">
        <f t="shared" si="7"/>
        <v/>
      </c>
      <c r="C58" s="32"/>
      <c r="D58" s="32"/>
      <c r="E58" s="32"/>
      <c r="F58" s="32"/>
      <c r="G58" s="32"/>
      <c r="H58" s="32"/>
      <c r="I58" s="32"/>
      <c r="J58" s="33"/>
      <c r="K58" s="32"/>
      <c r="L58" s="32"/>
      <c r="M58" s="33"/>
      <c r="N58" s="34" t="str">
        <f t="shared" si="8"/>
        <v/>
      </c>
      <c r="O58" s="34" t="str">
        <f t="shared" si="9"/>
        <v/>
      </c>
      <c r="P58" s="34" t="str">
        <f t="shared" si="10"/>
        <v/>
      </c>
      <c r="Q58" s="34" t="str">
        <f t="shared" si="11"/>
        <v/>
      </c>
      <c r="R58" s="118" t="str">
        <f t="shared" si="12"/>
        <v/>
      </c>
      <c r="S58" s="34" t="str">
        <f t="shared" si="13"/>
        <v/>
      </c>
    </row>
    <row r="59" spans="1:19" ht="57.6" customHeight="1" x14ac:dyDescent="0.3">
      <c r="A59" s="38" t="str">
        <f>IF('01_Proyectos'!A59="","",'01_Proyectos'!A59)</f>
        <v/>
      </c>
      <c r="B59" s="38" t="str">
        <f t="shared" si="7"/>
        <v/>
      </c>
      <c r="C59" s="32"/>
      <c r="D59" s="32"/>
      <c r="E59" s="32"/>
      <c r="F59" s="32"/>
      <c r="G59" s="32"/>
      <c r="H59" s="32"/>
      <c r="I59" s="32"/>
      <c r="J59" s="33"/>
      <c r="K59" s="32"/>
      <c r="L59" s="32"/>
      <c r="M59" s="33"/>
      <c r="N59" s="34" t="str">
        <f t="shared" si="8"/>
        <v/>
      </c>
      <c r="O59" s="34" t="str">
        <f t="shared" si="9"/>
        <v/>
      </c>
      <c r="P59" s="34" t="str">
        <f t="shared" si="10"/>
        <v/>
      </c>
      <c r="Q59" s="34" t="str">
        <f t="shared" si="11"/>
        <v/>
      </c>
      <c r="R59" s="118" t="str">
        <f t="shared" si="12"/>
        <v/>
      </c>
      <c r="S59" s="34" t="str">
        <f t="shared" si="13"/>
        <v/>
      </c>
    </row>
    <row r="60" spans="1:19" ht="57.6" customHeight="1" x14ac:dyDescent="0.3">
      <c r="A60" s="38" t="str">
        <f>IF('01_Proyectos'!A60="","",'01_Proyectos'!A60)</f>
        <v/>
      </c>
      <c r="B60" s="38" t="str">
        <f t="shared" si="7"/>
        <v/>
      </c>
      <c r="C60" s="32"/>
      <c r="D60" s="32"/>
      <c r="E60" s="32"/>
      <c r="F60" s="32"/>
      <c r="G60" s="32"/>
      <c r="H60" s="32"/>
      <c r="I60" s="32"/>
      <c r="J60" s="33"/>
      <c r="K60" s="32"/>
      <c r="L60" s="32"/>
      <c r="M60" s="33"/>
      <c r="N60" s="34" t="str">
        <f t="shared" si="8"/>
        <v/>
      </c>
      <c r="O60" s="34" t="str">
        <f t="shared" si="9"/>
        <v/>
      </c>
      <c r="P60" s="34" t="str">
        <f t="shared" si="10"/>
        <v/>
      </c>
      <c r="Q60" s="34" t="str">
        <f t="shared" si="11"/>
        <v/>
      </c>
      <c r="R60" s="118" t="str">
        <f t="shared" si="12"/>
        <v/>
      </c>
      <c r="S60" s="34" t="str">
        <f t="shared" si="13"/>
        <v/>
      </c>
    </row>
    <row r="61" spans="1:19" ht="57.6" customHeight="1" x14ac:dyDescent="0.3">
      <c r="A61" s="38" t="str">
        <f>IF('01_Proyectos'!A61="","",'01_Proyectos'!A61)</f>
        <v/>
      </c>
      <c r="B61" s="38" t="str">
        <f t="shared" si="7"/>
        <v/>
      </c>
      <c r="C61" s="32"/>
      <c r="D61" s="32"/>
      <c r="E61" s="32"/>
      <c r="F61" s="32"/>
      <c r="G61" s="32"/>
      <c r="H61" s="32"/>
      <c r="I61" s="32"/>
      <c r="J61" s="33"/>
      <c r="K61" s="32"/>
      <c r="L61" s="32"/>
      <c r="M61" s="33"/>
      <c r="N61" s="34" t="str">
        <f t="shared" si="8"/>
        <v/>
      </c>
      <c r="O61" s="34" t="str">
        <f t="shared" si="9"/>
        <v/>
      </c>
      <c r="P61" s="34" t="str">
        <f t="shared" si="10"/>
        <v/>
      </c>
      <c r="Q61" s="34" t="str">
        <f t="shared" si="11"/>
        <v/>
      </c>
      <c r="R61" s="118" t="str">
        <f t="shared" si="12"/>
        <v/>
      </c>
      <c r="S61" s="34" t="str">
        <f t="shared" si="13"/>
        <v/>
      </c>
    </row>
    <row r="62" spans="1:19" ht="57.6" customHeight="1" x14ac:dyDescent="0.3">
      <c r="A62" s="38" t="str">
        <f>IF('01_Proyectos'!A62="","",'01_Proyectos'!A62)</f>
        <v/>
      </c>
      <c r="B62" s="38" t="str">
        <f t="shared" si="7"/>
        <v/>
      </c>
      <c r="C62" s="32"/>
      <c r="D62" s="32"/>
      <c r="E62" s="32"/>
      <c r="F62" s="32"/>
      <c r="G62" s="32"/>
      <c r="H62" s="32"/>
      <c r="I62" s="32"/>
      <c r="J62" s="33"/>
      <c r="K62" s="32"/>
      <c r="L62" s="32"/>
      <c r="M62" s="33"/>
      <c r="N62" s="34" t="str">
        <f t="shared" si="8"/>
        <v/>
      </c>
      <c r="O62" s="34" t="str">
        <f t="shared" si="9"/>
        <v/>
      </c>
      <c r="P62" s="34" t="str">
        <f t="shared" si="10"/>
        <v/>
      </c>
      <c r="Q62" s="34" t="str">
        <f t="shared" si="11"/>
        <v/>
      </c>
      <c r="R62" s="118" t="str">
        <f t="shared" si="12"/>
        <v/>
      </c>
      <c r="S62" s="34" t="str">
        <f t="shared" si="13"/>
        <v/>
      </c>
    </row>
    <row r="63" spans="1:19" ht="57.6" customHeight="1" x14ac:dyDescent="0.3">
      <c r="A63" s="38" t="str">
        <f>IF('01_Proyectos'!A63="","",'01_Proyectos'!A63)</f>
        <v/>
      </c>
      <c r="B63" s="38" t="str">
        <f t="shared" si="7"/>
        <v/>
      </c>
      <c r="C63" s="32"/>
      <c r="D63" s="32"/>
      <c r="E63" s="32"/>
      <c r="F63" s="32"/>
      <c r="G63" s="32"/>
      <c r="H63" s="32"/>
      <c r="I63" s="32"/>
      <c r="J63" s="33"/>
      <c r="K63" s="32"/>
      <c r="L63" s="32"/>
      <c r="M63" s="33"/>
      <c r="N63" s="34" t="str">
        <f t="shared" si="8"/>
        <v/>
      </c>
      <c r="O63" s="34" t="str">
        <f t="shared" si="9"/>
        <v/>
      </c>
      <c r="P63" s="34" t="str">
        <f t="shared" si="10"/>
        <v/>
      </c>
      <c r="Q63" s="34" t="str">
        <f t="shared" si="11"/>
        <v/>
      </c>
      <c r="R63" s="118" t="str">
        <f t="shared" si="12"/>
        <v/>
      </c>
      <c r="S63" s="34" t="str">
        <f t="shared" si="13"/>
        <v/>
      </c>
    </row>
    <row r="64" spans="1:19" ht="57.6" customHeight="1" x14ac:dyDescent="0.3">
      <c r="A64" s="38" t="str">
        <f>IF('01_Proyectos'!A64="","",'01_Proyectos'!A64)</f>
        <v/>
      </c>
      <c r="B64" s="38" t="str">
        <f t="shared" si="7"/>
        <v/>
      </c>
      <c r="C64" s="32"/>
      <c r="D64" s="32"/>
      <c r="E64" s="32"/>
      <c r="F64" s="32"/>
      <c r="G64" s="32"/>
      <c r="H64" s="32"/>
      <c r="I64" s="32"/>
      <c r="J64" s="33"/>
      <c r="K64" s="32"/>
      <c r="L64" s="32"/>
      <c r="M64" s="33"/>
      <c r="N64" s="34" t="str">
        <f t="shared" si="8"/>
        <v/>
      </c>
      <c r="O64" s="34" t="str">
        <f t="shared" si="9"/>
        <v/>
      </c>
      <c r="P64" s="34" t="str">
        <f t="shared" si="10"/>
        <v/>
      </c>
      <c r="Q64" s="34" t="str">
        <f t="shared" si="11"/>
        <v/>
      </c>
      <c r="R64" s="118" t="str">
        <f t="shared" si="12"/>
        <v/>
      </c>
      <c r="S64" s="34" t="str">
        <f t="shared" si="13"/>
        <v/>
      </c>
    </row>
    <row r="65" spans="1:19" ht="57.6" customHeight="1" x14ac:dyDescent="0.3">
      <c r="A65" s="38" t="str">
        <f>IF('01_Proyectos'!A65="","",'01_Proyectos'!A65)</f>
        <v/>
      </c>
      <c r="B65" s="38" t="str">
        <f t="shared" si="7"/>
        <v/>
      </c>
      <c r="C65" s="32"/>
      <c r="D65" s="32"/>
      <c r="E65" s="32"/>
      <c r="F65" s="32"/>
      <c r="G65" s="32"/>
      <c r="H65" s="32"/>
      <c r="I65" s="32"/>
      <c r="J65" s="33"/>
      <c r="K65" s="32"/>
      <c r="L65" s="32"/>
      <c r="M65" s="33"/>
      <c r="N65" s="34" t="str">
        <f t="shared" si="8"/>
        <v/>
      </c>
      <c r="O65" s="34" t="str">
        <f t="shared" si="9"/>
        <v/>
      </c>
      <c r="P65" s="34" t="str">
        <f t="shared" si="10"/>
        <v/>
      </c>
      <c r="Q65" s="34" t="str">
        <f t="shared" si="11"/>
        <v/>
      </c>
      <c r="R65" s="118" t="str">
        <f t="shared" si="12"/>
        <v/>
      </c>
      <c r="S65" s="34" t="str">
        <f t="shared" si="13"/>
        <v/>
      </c>
    </row>
    <row r="66" spans="1:19" ht="57.6" customHeight="1" x14ac:dyDescent="0.3">
      <c r="A66" s="38" t="str">
        <f>IF('01_Proyectos'!A66="","",'01_Proyectos'!A66)</f>
        <v/>
      </c>
      <c r="B66" s="38" t="str">
        <f t="shared" si="7"/>
        <v/>
      </c>
      <c r="C66" s="32"/>
      <c r="D66" s="32"/>
      <c r="E66" s="32"/>
      <c r="F66" s="32"/>
      <c r="G66" s="32"/>
      <c r="H66" s="32"/>
      <c r="I66" s="32"/>
      <c r="J66" s="33"/>
      <c r="K66" s="32"/>
      <c r="L66" s="32"/>
      <c r="M66" s="33"/>
      <c r="N66" s="34" t="str">
        <f t="shared" si="8"/>
        <v/>
      </c>
      <c r="O66" s="34" t="str">
        <f t="shared" si="9"/>
        <v/>
      </c>
      <c r="P66" s="34" t="str">
        <f t="shared" si="10"/>
        <v/>
      </c>
      <c r="Q66" s="34" t="str">
        <f t="shared" si="11"/>
        <v/>
      </c>
      <c r="R66" s="118" t="str">
        <f t="shared" si="12"/>
        <v/>
      </c>
      <c r="S66" s="34" t="str">
        <f t="shared" si="13"/>
        <v/>
      </c>
    </row>
    <row r="67" spans="1:19" ht="57.6" customHeight="1" x14ac:dyDescent="0.3">
      <c r="A67" s="38" t="str">
        <f>IF('01_Proyectos'!A67="","",'01_Proyectos'!A67)</f>
        <v/>
      </c>
      <c r="B67" s="38" t="str">
        <f t="shared" si="7"/>
        <v/>
      </c>
      <c r="C67" s="32"/>
      <c r="D67" s="32"/>
      <c r="E67" s="32"/>
      <c r="F67" s="32"/>
      <c r="G67" s="32"/>
      <c r="H67" s="32"/>
      <c r="I67" s="32"/>
      <c r="J67" s="33"/>
      <c r="K67" s="32"/>
      <c r="L67" s="32"/>
      <c r="M67" s="33"/>
      <c r="N67" s="34" t="str">
        <f t="shared" si="8"/>
        <v/>
      </c>
      <c r="O67" s="34" t="str">
        <f t="shared" si="9"/>
        <v/>
      </c>
      <c r="P67" s="34" t="str">
        <f t="shared" si="10"/>
        <v/>
      </c>
      <c r="Q67" s="34" t="str">
        <f t="shared" si="11"/>
        <v/>
      </c>
      <c r="R67" s="118" t="str">
        <f t="shared" si="12"/>
        <v/>
      </c>
      <c r="S67" s="34" t="str">
        <f t="shared" si="13"/>
        <v/>
      </c>
    </row>
    <row r="68" spans="1:19" ht="57.6" customHeight="1" x14ac:dyDescent="0.3">
      <c r="A68" s="38" t="str">
        <f>IF('01_Proyectos'!A68="","",'01_Proyectos'!A68)</f>
        <v/>
      </c>
      <c r="B68" s="38" t="str">
        <f t="shared" ref="B68:B103" si="14">IF($A68="","",_xlfn.XLOOKUP($A68,Proy_Folio,Proy_Nombre,""))</f>
        <v/>
      </c>
      <c r="C68" s="32"/>
      <c r="D68" s="32"/>
      <c r="E68" s="32"/>
      <c r="F68" s="32"/>
      <c r="G68" s="32"/>
      <c r="H68" s="32"/>
      <c r="I68" s="32"/>
      <c r="J68" s="33"/>
      <c r="K68" s="32"/>
      <c r="L68" s="32"/>
      <c r="M68" s="33"/>
      <c r="N68" s="34" t="str">
        <f t="shared" ref="N68:N103" si="15">IF($M68="","",_xlfn.XLOOKUP($M68,Cat_Sust,Val_Sust,""))</f>
        <v/>
      </c>
      <c r="O68" s="34" t="str">
        <f t="shared" ref="O68:O103" si="16">IF($M68="","",IF(AND($C68&lt;&gt;"",$D68&lt;&gt;"",$E68&lt;&gt;"",$F68&lt;&gt;"",$G68&lt;&gt;"",$H68&lt;&gt;""),INDEX(Cat_SiNo,1),INDEX(Cat_SiNo,2)))</f>
        <v/>
      </c>
      <c r="P68" s="34" t="str">
        <f t="shared" ref="P68:P103" si="17">IF($M68="","",IF(AND($O68=INDEX(Cat_SiNo,1),$I68&lt;&gt;"",$J68&lt;&gt;"",$K68&lt;&gt;""),INDEX(Cat_SiNo,1),INDEX(Cat_SiNo,2)))</f>
        <v/>
      </c>
      <c r="Q68" s="34" t="str">
        <f t="shared" ref="Q68:Q103" si="18">IF($M68="","",IF(AND($C68&lt;&gt;"",$D68&lt;&gt;"",$H68&lt;&gt;""),INDEX(Cat_SiNo,1),INDEX(Cat_SiNo,2)))</f>
        <v/>
      </c>
      <c r="R68" s="118" t="str">
        <f t="shared" ref="R68:R103" si="19">IF(OR($C68="",$D68=""),"",IF(COUNTIFS(Inst_Tipo,$C68,Inst_Todos,$D68)&gt;0,INDEX(Cat_SiNo,1),INDEX(Cat_SiNo,2)))</f>
        <v/>
      </c>
      <c r="S68" s="34" t="str">
        <f t="shared" ref="S68:S103" si="20">IF($A68="","",IF($M68=INDEX(Cat_Sust,4),"Información Insuficiente: debe aclararse antes del cierre",IF($R68=INDEX(Cat_SiNo,2),"El instrumento no corresponde al tipo seleccionado",IF(AND($M68=INDEX(Cat_Sust,3),$P68&lt;&gt;INDEX(Cat_SiNo,1)),"Alta sin Programa Presupuestario y elemento programático acreditados (Ap. 4.1)",IF(AND($M68=INDEX(Cat_Sust,2),$O68&lt;&gt;INDEX(Cat_SiNo,1)),"Media sin elemento específico, ubicación o justificación (Ap. 4.1)",IF(AND($M68=INDEX(Cat_Sust,1),$Q68&lt;&gt;INDEX(Cat_SiNo,1)),"Baja sin información suficiente: procede Información Insuficiente (Ap. 3.5)",""))))))</f>
        <v/>
      </c>
    </row>
    <row r="69" spans="1:19" ht="57.6" customHeight="1" x14ac:dyDescent="0.3">
      <c r="A69" s="38" t="str">
        <f>IF('01_Proyectos'!A69="","",'01_Proyectos'!A69)</f>
        <v/>
      </c>
      <c r="B69" s="38" t="str">
        <f t="shared" si="14"/>
        <v/>
      </c>
      <c r="C69" s="32"/>
      <c r="D69" s="32"/>
      <c r="E69" s="32"/>
      <c r="F69" s="32"/>
      <c r="G69" s="32"/>
      <c r="H69" s="32"/>
      <c r="I69" s="32"/>
      <c r="J69" s="33"/>
      <c r="K69" s="32"/>
      <c r="L69" s="32"/>
      <c r="M69" s="33"/>
      <c r="N69" s="34" t="str">
        <f t="shared" si="15"/>
        <v/>
      </c>
      <c r="O69" s="34" t="str">
        <f t="shared" si="16"/>
        <v/>
      </c>
      <c r="P69" s="34" t="str">
        <f t="shared" si="17"/>
        <v/>
      </c>
      <c r="Q69" s="34" t="str">
        <f t="shared" si="18"/>
        <v/>
      </c>
      <c r="R69" s="118" t="str">
        <f t="shared" si="19"/>
        <v/>
      </c>
      <c r="S69" s="34" t="str">
        <f t="shared" si="20"/>
        <v/>
      </c>
    </row>
    <row r="70" spans="1:19" ht="57.6" customHeight="1" x14ac:dyDescent="0.3">
      <c r="A70" s="38" t="str">
        <f>IF('01_Proyectos'!A70="","",'01_Proyectos'!A70)</f>
        <v/>
      </c>
      <c r="B70" s="38" t="str">
        <f t="shared" si="14"/>
        <v/>
      </c>
      <c r="C70" s="32"/>
      <c r="D70" s="32"/>
      <c r="E70" s="32"/>
      <c r="F70" s="32"/>
      <c r="G70" s="32"/>
      <c r="H70" s="32"/>
      <c r="I70" s="32"/>
      <c r="J70" s="33"/>
      <c r="K70" s="32"/>
      <c r="L70" s="32"/>
      <c r="M70" s="33"/>
      <c r="N70" s="34" t="str">
        <f t="shared" si="15"/>
        <v/>
      </c>
      <c r="O70" s="34" t="str">
        <f t="shared" si="16"/>
        <v/>
      </c>
      <c r="P70" s="34" t="str">
        <f t="shared" si="17"/>
        <v/>
      </c>
      <c r="Q70" s="34" t="str">
        <f t="shared" si="18"/>
        <v/>
      </c>
      <c r="R70" s="118" t="str">
        <f t="shared" si="19"/>
        <v/>
      </c>
      <c r="S70" s="34" t="str">
        <f t="shared" si="20"/>
        <v/>
      </c>
    </row>
    <row r="71" spans="1:19" ht="57.6" customHeight="1" x14ac:dyDescent="0.3">
      <c r="A71" s="38" t="str">
        <f>IF('01_Proyectos'!A71="","",'01_Proyectos'!A71)</f>
        <v/>
      </c>
      <c r="B71" s="38" t="str">
        <f t="shared" si="14"/>
        <v/>
      </c>
      <c r="C71" s="32"/>
      <c r="D71" s="32"/>
      <c r="E71" s="32"/>
      <c r="F71" s="32"/>
      <c r="G71" s="32"/>
      <c r="H71" s="32"/>
      <c r="I71" s="32"/>
      <c r="J71" s="33"/>
      <c r="K71" s="32"/>
      <c r="L71" s="32"/>
      <c r="M71" s="33"/>
      <c r="N71" s="34" t="str">
        <f t="shared" si="15"/>
        <v/>
      </c>
      <c r="O71" s="34" t="str">
        <f t="shared" si="16"/>
        <v/>
      </c>
      <c r="P71" s="34" t="str">
        <f t="shared" si="17"/>
        <v/>
      </c>
      <c r="Q71" s="34" t="str">
        <f t="shared" si="18"/>
        <v/>
      </c>
      <c r="R71" s="118" t="str">
        <f t="shared" si="19"/>
        <v/>
      </c>
      <c r="S71" s="34" t="str">
        <f t="shared" si="20"/>
        <v/>
      </c>
    </row>
    <row r="72" spans="1:19" ht="57.6" customHeight="1" x14ac:dyDescent="0.3">
      <c r="A72" s="38" t="str">
        <f>IF('01_Proyectos'!A72="","",'01_Proyectos'!A72)</f>
        <v/>
      </c>
      <c r="B72" s="38" t="str">
        <f t="shared" si="14"/>
        <v/>
      </c>
      <c r="C72" s="32"/>
      <c r="D72" s="32"/>
      <c r="E72" s="32"/>
      <c r="F72" s="32"/>
      <c r="G72" s="32"/>
      <c r="H72" s="32"/>
      <c r="I72" s="32"/>
      <c r="J72" s="33"/>
      <c r="K72" s="32"/>
      <c r="L72" s="32"/>
      <c r="M72" s="33"/>
      <c r="N72" s="34" t="str">
        <f t="shared" si="15"/>
        <v/>
      </c>
      <c r="O72" s="34" t="str">
        <f t="shared" si="16"/>
        <v/>
      </c>
      <c r="P72" s="34" t="str">
        <f t="shared" si="17"/>
        <v/>
      </c>
      <c r="Q72" s="34" t="str">
        <f t="shared" si="18"/>
        <v/>
      </c>
      <c r="R72" s="118" t="str">
        <f t="shared" si="19"/>
        <v/>
      </c>
      <c r="S72" s="34" t="str">
        <f t="shared" si="20"/>
        <v/>
      </c>
    </row>
    <row r="73" spans="1:19" ht="57.6" customHeight="1" x14ac:dyDescent="0.3">
      <c r="A73" s="38" t="str">
        <f>IF('01_Proyectos'!A73="","",'01_Proyectos'!A73)</f>
        <v/>
      </c>
      <c r="B73" s="38" t="str">
        <f t="shared" si="14"/>
        <v/>
      </c>
      <c r="C73" s="32"/>
      <c r="D73" s="32"/>
      <c r="E73" s="32"/>
      <c r="F73" s="32"/>
      <c r="G73" s="32"/>
      <c r="H73" s="32"/>
      <c r="I73" s="32"/>
      <c r="J73" s="33"/>
      <c r="K73" s="32"/>
      <c r="L73" s="32"/>
      <c r="M73" s="33"/>
      <c r="N73" s="34" t="str">
        <f t="shared" si="15"/>
        <v/>
      </c>
      <c r="O73" s="34" t="str">
        <f t="shared" si="16"/>
        <v/>
      </c>
      <c r="P73" s="34" t="str">
        <f t="shared" si="17"/>
        <v/>
      </c>
      <c r="Q73" s="34" t="str">
        <f t="shared" si="18"/>
        <v/>
      </c>
      <c r="R73" s="118" t="str">
        <f t="shared" si="19"/>
        <v/>
      </c>
      <c r="S73" s="34" t="str">
        <f t="shared" si="20"/>
        <v/>
      </c>
    </row>
    <row r="74" spans="1:19" ht="57.6" customHeight="1" x14ac:dyDescent="0.3">
      <c r="A74" s="38" t="str">
        <f>IF('01_Proyectos'!A74="","",'01_Proyectos'!A74)</f>
        <v/>
      </c>
      <c r="B74" s="38" t="str">
        <f t="shared" si="14"/>
        <v/>
      </c>
      <c r="C74" s="32"/>
      <c r="D74" s="32"/>
      <c r="E74" s="32"/>
      <c r="F74" s="32"/>
      <c r="G74" s="32"/>
      <c r="H74" s="32"/>
      <c r="I74" s="32"/>
      <c r="J74" s="33"/>
      <c r="K74" s="32"/>
      <c r="L74" s="32"/>
      <c r="M74" s="33"/>
      <c r="N74" s="34" t="str">
        <f t="shared" si="15"/>
        <v/>
      </c>
      <c r="O74" s="34" t="str">
        <f t="shared" si="16"/>
        <v/>
      </c>
      <c r="P74" s="34" t="str">
        <f t="shared" si="17"/>
        <v/>
      </c>
      <c r="Q74" s="34" t="str">
        <f t="shared" si="18"/>
        <v/>
      </c>
      <c r="R74" s="118" t="str">
        <f t="shared" si="19"/>
        <v/>
      </c>
      <c r="S74" s="34" t="str">
        <f t="shared" si="20"/>
        <v/>
      </c>
    </row>
    <row r="75" spans="1:19" ht="57.6" customHeight="1" x14ac:dyDescent="0.3">
      <c r="A75" s="38" t="str">
        <f>IF('01_Proyectos'!A75="","",'01_Proyectos'!A75)</f>
        <v/>
      </c>
      <c r="B75" s="38" t="str">
        <f t="shared" si="14"/>
        <v/>
      </c>
      <c r="C75" s="32"/>
      <c r="D75" s="32"/>
      <c r="E75" s="32"/>
      <c r="F75" s="32"/>
      <c r="G75" s="32"/>
      <c r="H75" s="32"/>
      <c r="I75" s="32"/>
      <c r="J75" s="33"/>
      <c r="K75" s="32"/>
      <c r="L75" s="32"/>
      <c r="M75" s="33"/>
      <c r="N75" s="34" t="str">
        <f t="shared" si="15"/>
        <v/>
      </c>
      <c r="O75" s="34" t="str">
        <f t="shared" si="16"/>
        <v/>
      </c>
      <c r="P75" s="34" t="str">
        <f t="shared" si="17"/>
        <v/>
      </c>
      <c r="Q75" s="34" t="str">
        <f t="shared" si="18"/>
        <v/>
      </c>
      <c r="R75" s="118" t="str">
        <f t="shared" si="19"/>
        <v/>
      </c>
      <c r="S75" s="34" t="str">
        <f t="shared" si="20"/>
        <v/>
      </c>
    </row>
    <row r="76" spans="1:19" ht="57.6" customHeight="1" x14ac:dyDescent="0.3">
      <c r="A76" s="38" t="str">
        <f>IF('01_Proyectos'!A76="","",'01_Proyectos'!A76)</f>
        <v/>
      </c>
      <c r="B76" s="38" t="str">
        <f t="shared" si="14"/>
        <v/>
      </c>
      <c r="C76" s="32"/>
      <c r="D76" s="32"/>
      <c r="E76" s="32"/>
      <c r="F76" s="32"/>
      <c r="G76" s="32"/>
      <c r="H76" s="32"/>
      <c r="I76" s="32"/>
      <c r="J76" s="33"/>
      <c r="K76" s="32"/>
      <c r="L76" s="32"/>
      <c r="M76" s="33"/>
      <c r="N76" s="34" t="str">
        <f t="shared" si="15"/>
        <v/>
      </c>
      <c r="O76" s="34" t="str">
        <f t="shared" si="16"/>
        <v/>
      </c>
      <c r="P76" s="34" t="str">
        <f t="shared" si="17"/>
        <v/>
      </c>
      <c r="Q76" s="34" t="str">
        <f t="shared" si="18"/>
        <v/>
      </c>
      <c r="R76" s="118" t="str">
        <f t="shared" si="19"/>
        <v/>
      </c>
      <c r="S76" s="34" t="str">
        <f t="shared" si="20"/>
        <v/>
      </c>
    </row>
    <row r="77" spans="1:19" ht="57.6" customHeight="1" x14ac:dyDescent="0.3">
      <c r="A77" s="38" t="str">
        <f>IF('01_Proyectos'!A77="","",'01_Proyectos'!A77)</f>
        <v/>
      </c>
      <c r="B77" s="38" t="str">
        <f t="shared" si="14"/>
        <v/>
      </c>
      <c r="C77" s="32"/>
      <c r="D77" s="32"/>
      <c r="E77" s="32"/>
      <c r="F77" s="32"/>
      <c r="G77" s="32"/>
      <c r="H77" s="32"/>
      <c r="I77" s="32"/>
      <c r="J77" s="33"/>
      <c r="K77" s="32"/>
      <c r="L77" s="32"/>
      <c r="M77" s="33"/>
      <c r="N77" s="34" t="str">
        <f t="shared" si="15"/>
        <v/>
      </c>
      <c r="O77" s="34" t="str">
        <f t="shared" si="16"/>
        <v/>
      </c>
      <c r="P77" s="34" t="str">
        <f t="shared" si="17"/>
        <v/>
      </c>
      <c r="Q77" s="34" t="str">
        <f t="shared" si="18"/>
        <v/>
      </c>
      <c r="R77" s="118" t="str">
        <f t="shared" si="19"/>
        <v/>
      </c>
      <c r="S77" s="34" t="str">
        <f t="shared" si="20"/>
        <v/>
      </c>
    </row>
    <row r="78" spans="1:19" ht="57.6" customHeight="1" x14ac:dyDescent="0.3">
      <c r="A78" s="38" t="str">
        <f>IF('01_Proyectos'!A78="","",'01_Proyectos'!A78)</f>
        <v/>
      </c>
      <c r="B78" s="38" t="str">
        <f t="shared" si="14"/>
        <v/>
      </c>
      <c r="C78" s="32"/>
      <c r="D78" s="32"/>
      <c r="E78" s="32"/>
      <c r="F78" s="32"/>
      <c r="G78" s="32"/>
      <c r="H78" s="32"/>
      <c r="I78" s="32"/>
      <c r="J78" s="33"/>
      <c r="K78" s="32"/>
      <c r="L78" s="32"/>
      <c r="M78" s="33"/>
      <c r="N78" s="34" t="str">
        <f t="shared" si="15"/>
        <v/>
      </c>
      <c r="O78" s="34" t="str">
        <f t="shared" si="16"/>
        <v/>
      </c>
      <c r="P78" s="34" t="str">
        <f t="shared" si="17"/>
        <v/>
      </c>
      <c r="Q78" s="34" t="str">
        <f t="shared" si="18"/>
        <v/>
      </c>
      <c r="R78" s="118" t="str">
        <f t="shared" si="19"/>
        <v/>
      </c>
      <c r="S78" s="34" t="str">
        <f t="shared" si="20"/>
        <v/>
      </c>
    </row>
    <row r="79" spans="1:19" ht="57.6" customHeight="1" x14ac:dyDescent="0.3">
      <c r="A79" s="38" t="str">
        <f>IF('01_Proyectos'!A79="","",'01_Proyectos'!A79)</f>
        <v/>
      </c>
      <c r="B79" s="38" t="str">
        <f t="shared" si="14"/>
        <v/>
      </c>
      <c r="C79" s="32"/>
      <c r="D79" s="32"/>
      <c r="E79" s="32"/>
      <c r="F79" s="32"/>
      <c r="G79" s="32"/>
      <c r="H79" s="32"/>
      <c r="I79" s="32"/>
      <c r="J79" s="33"/>
      <c r="K79" s="32"/>
      <c r="L79" s="32"/>
      <c r="M79" s="33"/>
      <c r="N79" s="34" t="str">
        <f t="shared" si="15"/>
        <v/>
      </c>
      <c r="O79" s="34" t="str">
        <f t="shared" si="16"/>
        <v/>
      </c>
      <c r="P79" s="34" t="str">
        <f t="shared" si="17"/>
        <v/>
      </c>
      <c r="Q79" s="34" t="str">
        <f t="shared" si="18"/>
        <v/>
      </c>
      <c r="R79" s="118" t="str">
        <f t="shared" si="19"/>
        <v/>
      </c>
      <c r="S79" s="34" t="str">
        <f t="shared" si="20"/>
        <v/>
      </c>
    </row>
    <row r="80" spans="1:19" ht="57.6" customHeight="1" x14ac:dyDescent="0.3">
      <c r="A80" s="38" t="str">
        <f>IF('01_Proyectos'!A80="","",'01_Proyectos'!A80)</f>
        <v/>
      </c>
      <c r="B80" s="38" t="str">
        <f t="shared" si="14"/>
        <v/>
      </c>
      <c r="C80" s="32"/>
      <c r="D80" s="32"/>
      <c r="E80" s="32"/>
      <c r="F80" s="32"/>
      <c r="G80" s="32"/>
      <c r="H80" s="32"/>
      <c r="I80" s="32"/>
      <c r="J80" s="33"/>
      <c r="K80" s="32"/>
      <c r="L80" s="32"/>
      <c r="M80" s="33"/>
      <c r="N80" s="34" t="str">
        <f t="shared" si="15"/>
        <v/>
      </c>
      <c r="O80" s="34" t="str">
        <f t="shared" si="16"/>
        <v/>
      </c>
      <c r="P80" s="34" t="str">
        <f t="shared" si="17"/>
        <v/>
      </c>
      <c r="Q80" s="34" t="str">
        <f t="shared" si="18"/>
        <v/>
      </c>
      <c r="R80" s="118" t="str">
        <f t="shared" si="19"/>
        <v/>
      </c>
      <c r="S80" s="34" t="str">
        <f t="shared" si="20"/>
        <v/>
      </c>
    </row>
    <row r="81" spans="1:19" ht="57.6" customHeight="1" x14ac:dyDescent="0.3">
      <c r="A81" s="38" t="str">
        <f>IF('01_Proyectos'!A81="","",'01_Proyectos'!A81)</f>
        <v/>
      </c>
      <c r="B81" s="38" t="str">
        <f t="shared" si="14"/>
        <v/>
      </c>
      <c r="C81" s="32"/>
      <c r="D81" s="32"/>
      <c r="E81" s="32"/>
      <c r="F81" s="32"/>
      <c r="G81" s="32"/>
      <c r="H81" s="32"/>
      <c r="I81" s="32"/>
      <c r="J81" s="33"/>
      <c r="K81" s="32"/>
      <c r="L81" s="32"/>
      <c r="M81" s="33"/>
      <c r="N81" s="34" t="str">
        <f t="shared" si="15"/>
        <v/>
      </c>
      <c r="O81" s="34" t="str">
        <f t="shared" si="16"/>
        <v/>
      </c>
      <c r="P81" s="34" t="str">
        <f t="shared" si="17"/>
        <v/>
      </c>
      <c r="Q81" s="34" t="str">
        <f t="shared" si="18"/>
        <v/>
      </c>
      <c r="R81" s="118" t="str">
        <f t="shared" si="19"/>
        <v/>
      </c>
      <c r="S81" s="34" t="str">
        <f t="shared" si="20"/>
        <v/>
      </c>
    </row>
    <row r="82" spans="1:19" ht="57.6" customHeight="1" x14ac:dyDescent="0.3">
      <c r="A82" s="38" t="str">
        <f>IF('01_Proyectos'!A82="","",'01_Proyectos'!A82)</f>
        <v/>
      </c>
      <c r="B82" s="38" t="str">
        <f t="shared" si="14"/>
        <v/>
      </c>
      <c r="C82" s="32"/>
      <c r="D82" s="32"/>
      <c r="E82" s="32"/>
      <c r="F82" s="32"/>
      <c r="G82" s="32"/>
      <c r="H82" s="32"/>
      <c r="I82" s="32"/>
      <c r="J82" s="33"/>
      <c r="K82" s="32"/>
      <c r="L82" s="32"/>
      <c r="M82" s="33"/>
      <c r="N82" s="34" t="str">
        <f t="shared" si="15"/>
        <v/>
      </c>
      <c r="O82" s="34" t="str">
        <f t="shared" si="16"/>
        <v/>
      </c>
      <c r="P82" s="34" t="str">
        <f t="shared" si="17"/>
        <v/>
      </c>
      <c r="Q82" s="34" t="str">
        <f t="shared" si="18"/>
        <v/>
      </c>
      <c r="R82" s="118" t="str">
        <f t="shared" si="19"/>
        <v/>
      </c>
      <c r="S82" s="34" t="str">
        <f t="shared" si="20"/>
        <v/>
      </c>
    </row>
    <row r="83" spans="1:19" ht="57.6" customHeight="1" x14ac:dyDescent="0.3">
      <c r="A83" s="38" t="str">
        <f>IF('01_Proyectos'!A83="","",'01_Proyectos'!A83)</f>
        <v/>
      </c>
      <c r="B83" s="38" t="str">
        <f t="shared" si="14"/>
        <v/>
      </c>
      <c r="C83" s="32"/>
      <c r="D83" s="32"/>
      <c r="E83" s="32"/>
      <c r="F83" s="32"/>
      <c r="G83" s="32"/>
      <c r="H83" s="32"/>
      <c r="I83" s="32"/>
      <c r="J83" s="33"/>
      <c r="K83" s="32"/>
      <c r="L83" s="32"/>
      <c r="M83" s="33"/>
      <c r="N83" s="34" t="str">
        <f t="shared" si="15"/>
        <v/>
      </c>
      <c r="O83" s="34" t="str">
        <f t="shared" si="16"/>
        <v/>
      </c>
      <c r="P83" s="34" t="str">
        <f t="shared" si="17"/>
        <v/>
      </c>
      <c r="Q83" s="34" t="str">
        <f t="shared" si="18"/>
        <v/>
      </c>
      <c r="R83" s="118" t="str">
        <f t="shared" si="19"/>
        <v/>
      </c>
      <c r="S83" s="34" t="str">
        <f t="shared" si="20"/>
        <v/>
      </c>
    </row>
    <row r="84" spans="1:19" ht="57.6" customHeight="1" x14ac:dyDescent="0.3">
      <c r="A84" s="38" t="str">
        <f>IF('01_Proyectos'!A84="","",'01_Proyectos'!A84)</f>
        <v/>
      </c>
      <c r="B84" s="38" t="str">
        <f t="shared" si="14"/>
        <v/>
      </c>
      <c r="C84" s="32"/>
      <c r="D84" s="32"/>
      <c r="E84" s="32"/>
      <c r="F84" s="32"/>
      <c r="G84" s="32"/>
      <c r="H84" s="32"/>
      <c r="I84" s="32"/>
      <c r="J84" s="33"/>
      <c r="K84" s="32"/>
      <c r="L84" s="32"/>
      <c r="M84" s="33"/>
      <c r="N84" s="34" t="str">
        <f t="shared" si="15"/>
        <v/>
      </c>
      <c r="O84" s="34" t="str">
        <f t="shared" si="16"/>
        <v/>
      </c>
      <c r="P84" s="34" t="str">
        <f t="shared" si="17"/>
        <v/>
      </c>
      <c r="Q84" s="34" t="str">
        <f t="shared" si="18"/>
        <v/>
      </c>
      <c r="R84" s="118" t="str">
        <f t="shared" si="19"/>
        <v/>
      </c>
      <c r="S84" s="34" t="str">
        <f t="shared" si="20"/>
        <v/>
      </c>
    </row>
    <row r="85" spans="1:19" ht="57.6" customHeight="1" x14ac:dyDescent="0.3">
      <c r="A85" s="38" t="str">
        <f>IF('01_Proyectos'!A85="","",'01_Proyectos'!A85)</f>
        <v/>
      </c>
      <c r="B85" s="38" t="str">
        <f t="shared" si="14"/>
        <v/>
      </c>
      <c r="C85" s="32"/>
      <c r="D85" s="32"/>
      <c r="E85" s="32"/>
      <c r="F85" s="32"/>
      <c r="G85" s="32"/>
      <c r="H85" s="32"/>
      <c r="I85" s="32"/>
      <c r="J85" s="33"/>
      <c r="K85" s="32"/>
      <c r="L85" s="32"/>
      <c r="M85" s="33"/>
      <c r="N85" s="34" t="str">
        <f t="shared" si="15"/>
        <v/>
      </c>
      <c r="O85" s="34" t="str">
        <f t="shared" si="16"/>
        <v/>
      </c>
      <c r="P85" s="34" t="str">
        <f t="shared" si="17"/>
        <v/>
      </c>
      <c r="Q85" s="34" t="str">
        <f t="shared" si="18"/>
        <v/>
      </c>
      <c r="R85" s="118" t="str">
        <f t="shared" si="19"/>
        <v/>
      </c>
      <c r="S85" s="34" t="str">
        <f t="shared" si="20"/>
        <v/>
      </c>
    </row>
    <row r="86" spans="1:19" ht="57.6" customHeight="1" x14ac:dyDescent="0.3">
      <c r="A86" s="38" t="str">
        <f>IF('01_Proyectos'!A86="","",'01_Proyectos'!A86)</f>
        <v/>
      </c>
      <c r="B86" s="38" t="str">
        <f t="shared" si="14"/>
        <v/>
      </c>
      <c r="C86" s="32"/>
      <c r="D86" s="32"/>
      <c r="E86" s="32"/>
      <c r="F86" s="32"/>
      <c r="G86" s="32"/>
      <c r="H86" s="32"/>
      <c r="I86" s="32"/>
      <c r="J86" s="33"/>
      <c r="K86" s="32"/>
      <c r="L86" s="32"/>
      <c r="M86" s="33"/>
      <c r="N86" s="34" t="str">
        <f t="shared" si="15"/>
        <v/>
      </c>
      <c r="O86" s="34" t="str">
        <f t="shared" si="16"/>
        <v/>
      </c>
      <c r="P86" s="34" t="str">
        <f t="shared" si="17"/>
        <v/>
      </c>
      <c r="Q86" s="34" t="str">
        <f t="shared" si="18"/>
        <v/>
      </c>
      <c r="R86" s="118" t="str">
        <f t="shared" si="19"/>
        <v/>
      </c>
      <c r="S86" s="34" t="str">
        <f t="shared" si="20"/>
        <v/>
      </c>
    </row>
    <row r="87" spans="1:19" ht="57.6" customHeight="1" x14ac:dyDescent="0.3">
      <c r="A87" s="38" t="str">
        <f>IF('01_Proyectos'!A87="","",'01_Proyectos'!A87)</f>
        <v/>
      </c>
      <c r="B87" s="38" t="str">
        <f t="shared" si="14"/>
        <v/>
      </c>
      <c r="C87" s="32"/>
      <c r="D87" s="32"/>
      <c r="E87" s="32"/>
      <c r="F87" s="32"/>
      <c r="G87" s="32"/>
      <c r="H87" s="32"/>
      <c r="I87" s="32"/>
      <c r="J87" s="33"/>
      <c r="K87" s="32"/>
      <c r="L87" s="32"/>
      <c r="M87" s="33"/>
      <c r="N87" s="34" t="str">
        <f t="shared" si="15"/>
        <v/>
      </c>
      <c r="O87" s="34" t="str">
        <f t="shared" si="16"/>
        <v/>
      </c>
      <c r="P87" s="34" t="str">
        <f t="shared" si="17"/>
        <v/>
      </c>
      <c r="Q87" s="34" t="str">
        <f t="shared" si="18"/>
        <v/>
      </c>
      <c r="R87" s="118" t="str">
        <f t="shared" si="19"/>
        <v/>
      </c>
      <c r="S87" s="34" t="str">
        <f t="shared" si="20"/>
        <v/>
      </c>
    </row>
    <row r="88" spans="1:19" ht="57.6" customHeight="1" x14ac:dyDescent="0.3">
      <c r="A88" s="38" t="str">
        <f>IF('01_Proyectos'!A88="","",'01_Proyectos'!A88)</f>
        <v/>
      </c>
      <c r="B88" s="38" t="str">
        <f t="shared" si="14"/>
        <v/>
      </c>
      <c r="C88" s="32"/>
      <c r="D88" s="32"/>
      <c r="E88" s="32"/>
      <c r="F88" s="32"/>
      <c r="G88" s="32"/>
      <c r="H88" s="32"/>
      <c r="I88" s="32"/>
      <c r="J88" s="33"/>
      <c r="K88" s="32"/>
      <c r="L88" s="32"/>
      <c r="M88" s="33"/>
      <c r="N88" s="34" t="str">
        <f t="shared" si="15"/>
        <v/>
      </c>
      <c r="O88" s="34" t="str">
        <f t="shared" si="16"/>
        <v/>
      </c>
      <c r="P88" s="34" t="str">
        <f t="shared" si="17"/>
        <v/>
      </c>
      <c r="Q88" s="34" t="str">
        <f t="shared" si="18"/>
        <v/>
      </c>
      <c r="R88" s="118" t="str">
        <f t="shared" si="19"/>
        <v/>
      </c>
      <c r="S88" s="34" t="str">
        <f t="shared" si="20"/>
        <v/>
      </c>
    </row>
    <row r="89" spans="1:19" ht="57.6" customHeight="1" x14ac:dyDescent="0.3">
      <c r="A89" s="38" t="str">
        <f>IF('01_Proyectos'!A89="","",'01_Proyectos'!A89)</f>
        <v/>
      </c>
      <c r="B89" s="38" t="str">
        <f t="shared" si="14"/>
        <v/>
      </c>
      <c r="C89" s="32"/>
      <c r="D89" s="32"/>
      <c r="E89" s="32"/>
      <c r="F89" s="32"/>
      <c r="G89" s="32"/>
      <c r="H89" s="32"/>
      <c r="I89" s="32"/>
      <c r="J89" s="33"/>
      <c r="K89" s="32"/>
      <c r="L89" s="32"/>
      <c r="M89" s="33"/>
      <c r="N89" s="34" t="str">
        <f t="shared" si="15"/>
        <v/>
      </c>
      <c r="O89" s="34" t="str">
        <f t="shared" si="16"/>
        <v/>
      </c>
      <c r="P89" s="34" t="str">
        <f t="shared" si="17"/>
        <v/>
      </c>
      <c r="Q89" s="34" t="str">
        <f t="shared" si="18"/>
        <v/>
      </c>
      <c r="R89" s="118" t="str">
        <f t="shared" si="19"/>
        <v/>
      </c>
      <c r="S89" s="34" t="str">
        <f t="shared" si="20"/>
        <v/>
      </c>
    </row>
    <row r="90" spans="1:19" ht="57.6" customHeight="1" x14ac:dyDescent="0.3">
      <c r="A90" s="38" t="str">
        <f>IF('01_Proyectos'!A90="","",'01_Proyectos'!A90)</f>
        <v/>
      </c>
      <c r="B90" s="38" t="str">
        <f t="shared" si="14"/>
        <v/>
      </c>
      <c r="C90" s="32"/>
      <c r="D90" s="32"/>
      <c r="E90" s="32"/>
      <c r="F90" s="32"/>
      <c r="G90" s="32"/>
      <c r="H90" s="32"/>
      <c r="I90" s="32"/>
      <c r="J90" s="33"/>
      <c r="K90" s="32"/>
      <c r="L90" s="32"/>
      <c r="M90" s="33"/>
      <c r="N90" s="34" t="str">
        <f t="shared" si="15"/>
        <v/>
      </c>
      <c r="O90" s="34" t="str">
        <f t="shared" si="16"/>
        <v/>
      </c>
      <c r="P90" s="34" t="str">
        <f t="shared" si="17"/>
        <v/>
      </c>
      <c r="Q90" s="34" t="str">
        <f t="shared" si="18"/>
        <v/>
      </c>
      <c r="R90" s="118" t="str">
        <f t="shared" si="19"/>
        <v/>
      </c>
      <c r="S90" s="34" t="str">
        <f t="shared" si="20"/>
        <v/>
      </c>
    </row>
    <row r="91" spans="1:19" ht="57.6" customHeight="1" x14ac:dyDescent="0.3">
      <c r="A91" s="38" t="str">
        <f>IF('01_Proyectos'!A91="","",'01_Proyectos'!A91)</f>
        <v/>
      </c>
      <c r="B91" s="38" t="str">
        <f t="shared" si="14"/>
        <v/>
      </c>
      <c r="C91" s="32"/>
      <c r="D91" s="32"/>
      <c r="E91" s="32"/>
      <c r="F91" s="32"/>
      <c r="G91" s="32"/>
      <c r="H91" s="32"/>
      <c r="I91" s="32"/>
      <c r="J91" s="33"/>
      <c r="K91" s="32"/>
      <c r="L91" s="32"/>
      <c r="M91" s="33"/>
      <c r="N91" s="34" t="str">
        <f t="shared" si="15"/>
        <v/>
      </c>
      <c r="O91" s="34" t="str">
        <f t="shared" si="16"/>
        <v/>
      </c>
      <c r="P91" s="34" t="str">
        <f t="shared" si="17"/>
        <v/>
      </c>
      <c r="Q91" s="34" t="str">
        <f t="shared" si="18"/>
        <v/>
      </c>
      <c r="R91" s="118" t="str">
        <f t="shared" si="19"/>
        <v/>
      </c>
      <c r="S91" s="34" t="str">
        <f t="shared" si="20"/>
        <v/>
      </c>
    </row>
    <row r="92" spans="1:19" ht="57.6" customHeight="1" x14ac:dyDescent="0.3">
      <c r="A92" s="38" t="str">
        <f>IF('01_Proyectos'!A92="","",'01_Proyectos'!A92)</f>
        <v/>
      </c>
      <c r="B92" s="38" t="str">
        <f t="shared" si="14"/>
        <v/>
      </c>
      <c r="C92" s="32"/>
      <c r="D92" s="32"/>
      <c r="E92" s="32"/>
      <c r="F92" s="32"/>
      <c r="G92" s="32"/>
      <c r="H92" s="32"/>
      <c r="I92" s="32"/>
      <c r="J92" s="33"/>
      <c r="K92" s="32"/>
      <c r="L92" s="32"/>
      <c r="M92" s="33"/>
      <c r="N92" s="34" t="str">
        <f t="shared" si="15"/>
        <v/>
      </c>
      <c r="O92" s="34" t="str">
        <f t="shared" si="16"/>
        <v/>
      </c>
      <c r="P92" s="34" t="str">
        <f t="shared" si="17"/>
        <v/>
      </c>
      <c r="Q92" s="34" t="str">
        <f t="shared" si="18"/>
        <v/>
      </c>
      <c r="R92" s="118" t="str">
        <f t="shared" si="19"/>
        <v/>
      </c>
      <c r="S92" s="34" t="str">
        <f t="shared" si="20"/>
        <v/>
      </c>
    </row>
    <row r="93" spans="1:19" ht="57.6" customHeight="1" x14ac:dyDescent="0.3">
      <c r="A93" s="38" t="str">
        <f>IF('01_Proyectos'!A93="","",'01_Proyectos'!A93)</f>
        <v/>
      </c>
      <c r="B93" s="38" t="str">
        <f t="shared" si="14"/>
        <v/>
      </c>
      <c r="C93" s="32"/>
      <c r="D93" s="32"/>
      <c r="E93" s="32"/>
      <c r="F93" s="32"/>
      <c r="G93" s="32"/>
      <c r="H93" s="32"/>
      <c r="I93" s="32"/>
      <c r="J93" s="33"/>
      <c r="K93" s="32"/>
      <c r="L93" s="32"/>
      <c r="M93" s="33"/>
      <c r="N93" s="34" t="str">
        <f t="shared" si="15"/>
        <v/>
      </c>
      <c r="O93" s="34" t="str">
        <f t="shared" si="16"/>
        <v/>
      </c>
      <c r="P93" s="34" t="str">
        <f t="shared" si="17"/>
        <v/>
      </c>
      <c r="Q93" s="34" t="str">
        <f t="shared" si="18"/>
        <v/>
      </c>
      <c r="R93" s="118" t="str">
        <f t="shared" si="19"/>
        <v/>
      </c>
      <c r="S93" s="34" t="str">
        <f t="shared" si="20"/>
        <v/>
      </c>
    </row>
    <row r="94" spans="1:19" ht="57.6" customHeight="1" x14ac:dyDescent="0.3">
      <c r="A94" s="38" t="str">
        <f>IF('01_Proyectos'!A94="","",'01_Proyectos'!A94)</f>
        <v/>
      </c>
      <c r="B94" s="38" t="str">
        <f t="shared" si="14"/>
        <v/>
      </c>
      <c r="C94" s="32"/>
      <c r="D94" s="32"/>
      <c r="E94" s="32"/>
      <c r="F94" s="32"/>
      <c r="G94" s="32"/>
      <c r="H94" s="32"/>
      <c r="I94" s="32"/>
      <c r="J94" s="33"/>
      <c r="K94" s="32"/>
      <c r="L94" s="32"/>
      <c r="M94" s="33"/>
      <c r="N94" s="34" t="str">
        <f t="shared" si="15"/>
        <v/>
      </c>
      <c r="O94" s="34" t="str">
        <f t="shared" si="16"/>
        <v/>
      </c>
      <c r="P94" s="34" t="str">
        <f t="shared" si="17"/>
        <v/>
      </c>
      <c r="Q94" s="34" t="str">
        <f t="shared" si="18"/>
        <v/>
      </c>
      <c r="R94" s="118" t="str">
        <f t="shared" si="19"/>
        <v/>
      </c>
      <c r="S94" s="34" t="str">
        <f t="shared" si="20"/>
        <v/>
      </c>
    </row>
    <row r="95" spans="1:19" ht="57.6" customHeight="1" x14ac:dyDescent="0.3">
      <c r="A95" s="38" t="str">
        <f>IF('01_Proyectos'!A95="","",'01_Proyectos'!A95)</f>
        <v/>
      </c>
      <c r="B95" s="38" t="str">
        <f t="shared" si="14"/>
        <v/>
      </c>
      <c r="C95" s="32"/>
      <c r="D95" s="32"/>
      <c r="E95" s="32"/>
      <c r="F95" s="32"/>
      <c r="G95" s="32"/>
      <c r="H95" s="32"/>
      <c r="I95" s="32"/>
      <c r="J95" s="33"/>
      <c r="K95" s="32"/>
      <c r="L95" s="32"/>
      <c r="M95" s="33"/>
      <c r="N95" s="34" t="str">
        <f t="shared" si="15"/>
        <v/>
      </c>
      <c r="O95" s="34" t="str">
        <f t="shared" si="16"/>
        <v/>
      </c>
      <c r="P95" s="34" t="str">
        <f t="shared" si="17"/>
        <v/>
      </c>
      <c r="Q95" s="34" t="str">
        <f t="shared" si="18"/>
        <v/>
      </c>
      <c r="R95" s="118" t="str">
        <f t="shared" si="19"/>
        <v/>
      </c>
      <c r="S95" s="34" t="str">
        <f t="shared" si="20"/>
        <v/>
      </c>
    </row>
    <row r="96" spans="1:19" ht="57.6" customHeight="1" x14ac:dyDescent="0.3">
      <c r="A96" s="38" t="str">
        <f>IF('01_Proyectos'!A96="","",'01_Proyectos'!A96)</f>
        <v/>
      </c>
      <c r="B96" s="38" t="str">
        <f t="shared" si="14"/>
        <v/>
      </c>
      <c r="C96" s="32"/>
      <c r="D96" s="32"/>
      <c r="E96" s="32"/>
      <c r="F96" s="32"/>
      <c r="G96" s="32"/>
      <c r="H96" s="32"/>
      <c r="I96" s="32"/>
      <c r="J96" s="33"/>
      <c r="K96" s="32"/>
      <c r="L96" s="32"/>
      <c r="M96" s="33"/>
      <c r="N96" s="34" t="str">
        <f t="shared" si="15"/>
        <v/>
      </c>
      <c r="O96" s="34" t="str">
        <f t="shared" si="16"/>
        <v/>
      </c>
      <c r="P96" s="34" t="str">
        <f t="shared" si="17"/>
        <v/>
      </c>
      <c r="Q96" s="34" t="str">
        <f t="shared" si="18"/>
        <v/>
      </c>
      <c r="R96" s="118" t="str">
        <f t="shared" si="19"/>
        <v/>
      </c>
      <c r="S96" s="34" t="str">
        <f t="shared" si="20"/>
        <v/>
      </c>
    </row>
    <row r="97" spans="1:19" ht="57.6" customHeight="1" x14ac:dyDescent="0.3">
      <c r="A97" s="38" t="str">
        <f>IF('01_Proyectos'!A97="","",'01_Proyectos'!A97)</f>
        <v/>
      </c>
      <c r="B97" s="38" t="str">
        <f t="shared" si="14"/>
        <v/>
      </c>
      <c r="C97" s="32"/>
      <c r="D97" s="32"/>
      <c r="E97" s="32"/>
      <c r="F97" s="32"/>
      <c r="G97" s="32"/>
      <c r="H97" s="32"/>
      <c r="I97" s="32"/>
      <c r="J97" s="33"/>
      <c r="K97" s="32"/>
      <c r="L97" s="32"/>
      <c r="M97" s="33"/>
      <c r="N97" s="34" t="str">
        <f t="shared" si="15"/>
        <v/>
      </c>
      <c r="O97" s="34" t="str">
        <f t="shared" si="16"/>
        <v/>
      </c>
      <c r="P97" s="34" t="str">
        <f t="shared" si="17"/>
        <v/>
      </c>
      <c r="Q97" s="34" t="str">
        <f t="shared" si="18"/>
        <v/>
      </c>
      <c r="R97" s="118" t="str">
        <f t="shared" si="19"/>
        <v/>
      </c>
      <c r="S97" s="34" t="str">
        <f t="shared" si="20"/>
        <v/>
      </c>
    </row>
    <row r="98" spans="1:19" ht="57.6" customHeight="1" x14ac:dyDescent="0.3">
      <c r="A98" s="38" t="str">
        <f>IF('01_Proyectos'!A98="","",'01_Proyectos'!A98)</f>
        <v/>
      </c>
      <c r="B98" s="38" t="str">
        <f t="shared" si="14"/>
        <v/>
      </c>
      <c r="C98" s="32"/>
      <c r="D98" s="32"/>
      <c r="E98" s="32"/>
      <c r="F98" s="32"/>
      <c r="G98" s="32"/>
      <c r="H98" s="32"/>
      <c r="I98" s="32"/>
      <c r="J98" s="33"/>
      <c r="K98" s="32"/>
      <c r="L98" s="32"/>
      <c r="M98" s="33"/>
      <c r="N98" s="34" t="str">
        <f t="shared" si="15"/>
        <v/>
      </c>
      <c r="O98" s="34" t="str">
        <f t="shared" si="16"/>
        <v/>
      </c>
      <c r="P98" s="34" t="str">
        <f t="shared" si="17"/>
        <v/>
      </c>
      <c r="Q98" s="34" t="str">
        <f t="shared" si="18"/>
        <v/>
      </c>
      <c r="R98" s="118" t="str">
        <f t="shared" si="19"/>
        <v/>
      </c>
      <c r="S98" s="34" t="str">
        <f t="shared" si="20"/>
        <v/>
      </c>
    </row>
    <row r="99" spans="1:19" ht="57.6" customHeight="1" x14ac:dyDescent="0.3">
      <c r="A99" s="38" t="str">
        <f>IF('01_Proyectos'!A99="","",'01_Proyectos'!A99)</f>
        <v/>
      </c>
      <c r="B99" s="38" t="str">
        <f t="shared" si="14"/>
        <v/>
      </c>
      <c r="C99" s="32"/>
      <c r="D99" s="32"/>
      <c r="E99" s="32"/>
      <c r="F99" s="32"/>
      <c r="G99" s="32"/>
      <c r="H99" s="32"/>
      <c r="I99" s="32"/>
      <c r="J99" s="33"/>
      <c r="K99" s="32"/>
      <c r="L99" s="32"/>
      <c r="M99" s="33"/>
      <c r="N99" s="34" t="str">
        <f t="shared" si="15"/>
        <v/>
      </c>
      <c r="O99" s="34" t="str">
        <f t="shared" si="16"/>
        <v/>
      </c>
      <c r="P99" s="34" t="str">
        <f t="shared" si="17"/>
        <v/>
      </c>
      <c r="Q99" s="34" t="str">
        <f t="shared" si="18"/>
        <v/>
      </c>
      <c r="R99" s="118" t="str">
        <f t="shared" si="19"/>
        <v/>
      </c>
      <c r="S99" s="34" t="str">
        <f t="shared" si="20"/>
        <v/>
      </c>
    </row>
    <row r="100" spans="1:19" ht="57.6" customHeight="1" x14ac:dyDescent="0.3">
      <c r="A100" s="38" t="str">
        <f>IF('01_Proyectos'!A100="","",'01_Proyectos'!A100)</f>
        <v/>
      </c>
      <c r="B100" s="38" t="str">
        <f t="shared" si="14"/>
        <v/>
      </c>
      <c r="C100" s="32"/>
      <c r="D100" s="32"/>
      <c r="E100" s="32"/>
      <c r="F100" s="32"/>
      <c r="G100" s="32"/>
      <c r="H100" s="32"/>
      <c r="I100" s="32"/>
      <c r="J100" s="33"/>
      <c r="K100" s="32"/>
      <c r="L100" s="32"/>
      <c r="M100" s="33"/>
      <c r="N100" s="34" t="str">
        <f t="shared" si="15"/>
        <v/>
      </c>
      <c r="O100" s="34" t="str">
        <f t="shared" si="16"/>
        <v/>
      </c>
      <c r="P100" s="34" t="str">
        <f t="shared" si="17"/>
        <v/>
      </c>
      <c r="Q100" s="34" t="str">
        <f t="shared" si="18"/>
        <v/>
      </c>
      <c r="R100" s="118" t="str">
        <f t="shared" si="19"/>
        <v/>
      </c>
      <c r="S100" s="34" t="str">
        <f t="shared" si="20"/>
        <v/>
      </c>
    </row>
    <row r="101" spans="1:19" ht="57.6" customHeight="1" x14ac:dyDescent="0.3">
      <c r="A101" s="38" t="str">
        <f>IF('01_Proyectos'!A101="","",'01_Proyectos'!A101)</f>
        <v/>
      </c>
      <c r="B101" s="38" t="str">
        <f t="shared" si="14"/>
        <v/>
      </c>
      <c r="C101" s="32"/>
      <c r="D101" s="32"/>
      <c r="E101" s="32"/>
      <c r="F101" s="32"/>
      <c r="G101" s="32"/>
      <c r="H101" s="32"/>
      <c r="I101" s="32"/>
      <c r="J101" s="33"/>
      <c r="K101" s="32"/>
      <c r="L101" s="32"/>
      <c r="M101" s="33"/>
      <c r="N101" s="34" t="str">
        <f t="shared" si="15"/>
        <v/>
      </c>
      <c r="O101" s="34" t="str">
        <f t="shared" si="16"/>
        <v/>
      </c>
      <c r="P101" s="34" t="str">
        <f t="shared" si="17"/>
        <v/>
      </c>
      <c r="Q101" s="34" t="str">
        <f t="shared" si="18"/>
        <v/>
      </c>
      <c r="R101" s="118" t="str">
        <f t="shared" si="19"/>
        <v/>
      </c>
      <c r="S101" s="34" t="str">
        <f t="shared" si="20"/>
        <v/>
      </c>
    </row>
    <row r="102" spans="1:19" ht="57.6" customHeight="1" x14ac:dyDescent="0.3">
      <c r="A102" s="38" t="str">
        <f>IF('01_Proyectos'!A102="","",'01_Proyectos'!A102)</f>
        <v/>
      </c>
      <c r="B102" s="38" t="str">
        <f t="shared" si="14"/>
        <v/>
      </c>
      <c r="C102" s="32"/>
      <c r="D102" s="32"/>
      <c r="E102" s="32"/>
      <c r="F102" s="32"/>
      <c r="G102" s="32"/>
      <c r="H102" s="32"/>
      <c r="I102" s="32"/>
      <c r="J102" s="33"/>
      <c r="K102" s="32"/>
      <c r="L102" s="32"/>
      <c r="M102" s="33"/>
      <c r="N102" s="34" t="str">
        <f t="shared" si="15"/>
        <v/>
      </c>
      <c r="O102" s="34" t="str">
        <f t="shared" si="16"/>
        <v/>
      </c>
      <c r="P102" s="34" t="str">
        <f t="shared" si="17"/>
        <v/>
      </c>
      <c r="Q102" s="34" t="str">
        <f t="shared" si="18"/>
        <v/>
      </c>
      <c r="R102" s="118" t="str">
        <f t="shared" si="19"/>
        <v/>
      </c>
      <c r="S102" s="34" t="str">
        <f t="shared" si="20"/>
        <v/>
      </c>
    </row>
    <row r="103" spans="1:19" ht="57.6" customHeight="1" x14ac:dyDescent="0.3">
      <c r="A103" s="38" t="str">
        <f>IF('01_Proyectos'!A103="","",'01_Proyectos'!A103)</f>
        <v/>
      </c>
      <c r="B103" s="38" t="str">
        <f t="shared" si="14"/>
        <v/>
      </c>
      <c r="C103" s="32"/>
      <c r="D103" s="32"/>
      <c r="E103" s="32"/>
      <c r="F103" s="32"/>
      <c r="G103" s="32"/>
      <c r="H103" s="32"/>
      <c r="I103" s="32"/>
      <c r="J103" s="33"/>
      <c r="K103" s="32"/>
      <c r="L103" s="32"/>
      <c r="M103" s="33"/>
      <c r="N103" s="34" t="str">
        <f t="shared" si="15"/>
        <v/>
      </c>
      <c r="O103" s="34" t="str">
        <f t="shared" si="16"/>
        <v/>
      </c>
      <c r="P103" s="34" t="str">
        <f t="shared" si="17"/>
        <v/>
      </c>
      <c r="Q103" s="34" t="str">
        <f t="shared" si="18"/>
        <v/>
      </c>
      <c r="R103" s="118" t="str">
        <f t="shared" si="19"/>
        <v/>
      </c>
      <c r="S103" s="34" t="str">
        <f t="shared" si="20"/>
        <v/>
      </c>
    </row>
  </sheetData>
  <sheetProtection algorithmName="SHA-512" hashValue="XVayZcdSy+J/V+rVaaM/PbptDXOPBcznNgw6v2lXUOBidGm8UQD13iw9rm0HsdiLUW//V8aUlhXenzaC4AM3Tw==" saltValue="qJZWVT0x3wn+MpUUsQSJ4A==" spinCount="100000" sheet="1" formatColumns="0" formatRows="0" sort="0" autoFilter="0"/>
  <autoFilter ref="A3:S103" xr:uid="{5AF0E543-DA34-49A7-8416-253C3A69CB26}"/>
  <mergeCells count="4">
    <mergeCell ref="A2:B2"/>
    <mergeCell ref="C2:H2"/>
    <mergeCell ref="I2:L2"/>
    <mergeCell ref="N2:S2"/>
  </mergeCells>
  <conditionalFormatting sqref="M4:M103">
    <cfRule type="expression" dxfId="29" priority="4">
      <formula>$M4=INDEX(Cat_Sust,4)</formula>
    </cfRule>
  </conditionalFormatting>
  <conditionalFormatting sqref="S4:S103">
    <cfRule type="expression" dxfId="28" priority="3">
      <formula>LEN($S4)&gt;0</formula>
    </cfRule>
  </conditionalFormatting>
  <dataValidations xWindow="1350" yWindow="664" count="12">
    <dataValidation type="list" allowBlank="1" showInputMessage="1" showErrorMessage="1" errorTitle="Valor no válido" error="Seleccione un valor del catálogo (99_Catálogos)." promptTitle="Categoría propuesta de Vinculación" prompt="Esta es su propuesta. El Índice de Prioridad se calcula con la valoración CERRADA que DPD / DSI registra en 07_Revisión (Ap. 7.1); al cambiar aquí, el IP no se modifica hasta el cierre." sqref="M4:M103" xr:uid="{30B5DD59-D317-4FF1-9570-0BC711395CB6}">
      <formula1>Cat_Sust</formula1>
    </dataValidation>
    <dataValidation type="custom" allowBlank="1" showInputMessage="1" showErrorMessage="1" promptTitle="Folio / ID" prompt="Automático: refleja el Folio registrado en la misma fila de 01_Proyectos. No capture aquí." sqref="A4:A103" xr:uid="{2CAC429C-1AC1-456D-A80F-0ADA018CDE50}">
      <formula1>TRUE</formula1>
    </dataValidation>
    <dataValidation allowBlank="1" showInputMessage="1" showErrorMessage="1" promptTitle="Texto del elemento" prompt="Transcriba el texto del elemento citado o su identificador. Permite verificar la vinculación sin consultar el documento original." sqref="F4:F103" xr:uid="{92650E84-CE7B-4823-AE95-254E8EDE3C3E}"/>
    <dataValidation allowBlank="1" showInputMessage="1" showErrorMessage="1" promptTitle="Ubicación en el instrumento" prompt="Página, numeral o apartado exacto donde consta el elemento. La referencia debe permitir su localización directa." sqref="G4:G103" xr:uid="{B51A3357-63AA-4526-B92B-8658B920E467}"/>
    <dataValidation allowBlank="1" showInputMessage="1" showErrorMessage="1" promptTitle="Justificación de la relación" prompt="Explique en qué consiste la relación entre el proyecto y el elemento citado. Evite reproducir el texto del instrumento." sqref="H4:H103" xr:uid="{2FD96DA3-839A-4DB9-99A8-90079ABE8701}"/>
    <dataValidation allowBlank="1" showInputMessage="1" showErrorMessage="1" promptTitle="Identificación del elemento programático" prompt="Clave o identificador oficial del elemento programático citado, conforme al catálogo vigente." sqref="K4:K103" xr:uid="{A02EFB7E-D688-4747-9C69-D98F61D290F5}"/>
    <dataValidation type="list" allowBlank="1" showInputMessage="1" showErrorMessage="1" errorTitle="Valor no válido" error="Elija una opción de la lista." promptTitle="Tipo de instrumento" prompt="Seleccione el tipo de instrumento de planeación. La lista de la columna siguiente se ajusta a lo que elija aquí." sqref="C4:C103" xr:uid="{76FFFF3E-61A1-4789-9294-0AB9FD0F2EC7}">
      <formula1>Cat_Instrumento</formula1>
    </dataValidation>
    <dataValidation type="list" allowBlank="1" showInputMessage="1" showErrorMessage="1" errorTitle="Valor no válido" error="Elija una opción de la lista." promptTitle="Instrumento de planeación" prompt="Instrumento con el que se vincula el proyecto. Las opciones corresponden al tipo seleccionado." sqref="D4:D103" xr:uid="{8B1A81F4-D10D-4670-991A-19A57AEB29EF}">
      <formula1>INDIRECT(_xlfn.XLOOKUP($C4,Cat_Instrumento,TipoInstr_Rango,"Inst_Todos"))</formula1>
    </dataValidation>
    <dataValidation type="list" allowBlank="1" showInputMessage="1" showErrorMessage="1" errorTitle="Valor no válido" error="Elija una opción de la lista." promptTitle="Elemento específico" prompt="Nivel del instrumento con el que se vincula el proyecto: Eje, Temática, Objetivo, Estrategia o Línea de acción." sqref="E4:E103" xr:uid="{B72A0D21-E126-49D8-B4B7-ABF3D42A6679}">
      <formula1>Cat_ElemPlan</formula1>
    </dataValidation>
    <dataValidation type="list" allowBlank="1" showInputMessage="1" showErrorMessage="1" errorTitle="Valor no válido" error="Elija una opción de la lista." promptTitle="Elemento del Programa Presupuestario" prompt="Nivel de la MIR con el que se acredita la continuidad hasta la expresión operativa: Fin, Propósito, Componente o Actividad." sqref="J4:J103" xr:uid="{3B1CC20B-232E-459E-8D41-DB330742ACE3}">
      <formula1>Cat_ElemPP</formula1>
    </dataValidation>
    <dataValidation type="list" allowBlank="1" showInputMessage="1" showErrorMessage="1" errorTitle="Valor no válido" error="Elija una opción de la lista." promptTitle="Proyecto Transformador" prompt="Sólo cuando corresponda. Refuerza la evidencia, pero no sustituye al elemento específico ni al Programa Presupuestario." sqref="L4:L103" xr:uid="{72BD8B7F-71EC-4762-A0BF-7813C86C9305}">
      <formula1>Cat_ProyTransf</formula1>
    </dataValidation>
    <dataValidation type="list" allowBlank="1" showInputMessage="1" showErrorMessage="1" errorTitle="Valor no válido" error="Elija una opción de la lista." promptTitle="Programa Presupuestario" prompt="Programa Presupuestario con el que se acredita la expresión operativa de la vinculación. Requerido sólo para la categoría Alta." sqref="I4:I103" xr:uid="{FE201B46-8FA5-4997-B6D2-23CC9F1F2491}">
      <formula1>Cat_ProgPres</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39D52-134E-432F-B028-07E825CAF40C}">
  <dimension ref="A1:R103"/>
  <sheetViews>
    <sheetView showGridLines="0" zoomScaleNormal="100" workbookViewId="0">
      <pane xSplit="2" ySplit="3" topLeftCell="C4" activePane="bottomRight" state="frozen"/>
      <selection pane="topRight"/>
      <selection pane="bottomLeft"/>
      <selection pane="bottomRight" activeCell="A3" sqref="A3"/>
    </sheetView>
  </sheetViews>
  <sheetFormatPr baseColWidth="10" defaultRowHeight="14.4" x14ac:dyDescent="0.3"/>
  <cols>
    <col min="1" max="1" width="20.33203125" style="13" customWidth="1"/>
    <col min="2" max="2" width="44.44140625" style="13" customWidth="1"/>
    <col min="3" max="3" width="55.5546875" style="13" customWidth="1"/>
    <col min="4" max="4" width="27.77734375" style="13" customWidth="1"/>
    <col min="5" max="5" width="25.88671875" style="13" customWidth="1"/>
    <col min="6" max="6" width="60.77734375" style="13" customWidth="1"/>
    <col min="7" max="8" width="40.77734375" style="13" customWidth="1"/>
    <col min="9" max="9" width="44.44140625" style="13" customWidth="1"/>
    <col min="10" max="10" width="48.109375" style="13" customWidth="1"/>
    <col min="11" max="11" width="51.88671875" style="13" customWidth="1"/>
    <col min="12" max="14" width="12.77734375" style="52" customWidth="1"/>
    <col min="15" max="15" width="63" style="13" customWidth="1"/>
    <col min="16" max="16" width="53.6640625" style="13" customWidth="1"/>
    <col min="17" max="17" width="16.6640625" style="13" customWidth="1"/>
    <col min="18" max="18" width="45.33203125" style="13" customWidth="1"/>
    <col min="19" max="16384" width="11.5546875" style="13"/>
  </cols>
  <sheetData>
    <row r="1" spans="1:18" ht="39.6" customHeight="1" x14ac:dyDescent="0.3">
      <c r="A1" s="353" t="s">
        <v>225</v>
      </c>
      <c r="B1" s="176"/>
      <c r="C1" s="176"/>
      <c r="D1" s="295"/>
      <c r="E1" s="176"/>
      <c r="F1" s="176"/>
      <c r="G1" s="176"/>
      <c r="H1" s="176"/>
      <c r="I1" s="176"/>
      <c r="J1" s="176"/>
      <c r="K1" s="176"/>
      <c r="L1" s="150"/>
      <c r="M1" s="150"/>
      <c r="N1" s="150"/>
      <c r="O1" s="176"/>
    </row>
    <row r="2" spans="1:18" s="60" customFormat="1" ht="31.95" customHeight="1" x14ac:dyDescent="0.3">
      <c r="A2" s="432" t="s">
        <v>209</v>
      </c>
      <c r="B2" s="432"/>
      <c r="C2" s="433" t="s">
        <v>226</v>
      </c>
      <c r="D2" s="433"/>
      <c r="E2" s="433"/>
      <c r="F2" s="433"/>
      <c r="G2" s="433"/>
      <c r="H2" s="433"/>
      <c r="I2" s="434" t="s">
        <v>227</v>
      </c>
      <c r="J2" s="434"/>
      <c r="K2" s="434"/>
      <c r="L2" s="439" t="s">
        <v>228</v>
      </c>
      <c r="M2" s="439"/>
      <c r="N2" s="432" t="s">
        <v>229</v>
      </c>
      <c r="O2" s="432"/>
      <c r="P2" s="436" t="s">
        <v>6247</v>
      </c>
      <c r="Q2" s="437"/>
      <c r="R2" s="438"/>
    </row>
    <row r="3" spans="1:18" ht="30" customHeight="1" x14ac:dyDescent="0.3">
      <c r="A3" s="75" t="s">
        <v>211</v>
      </c>
      <c r="B3" s="72" t="s">
        <v>6261</v>
      </c>
      <c r="C3" s="316" t="s">
        <v>230</v>
      </c>
      <c r="D3" s="318" t="s">
        <v>6194</v>
      </c>
      <c r="E3" s="316" t="s">
        <v>231</v>
      </c>
      <c r="F3" s="316" t="s">
        <v>232</v>
      </c>
      <c r="G3" s="316" t="s">
        <v>233</v>
      </c>
      <c r="H3" s="317" t="s">
        <v>234</v>
      </c>
      <c r="I3" s="73" t="s">
        <v>235</v>
      </c>
      <c r="J3" s="73" t="s">
        <v>236</v>
      </c>
      <c r="K3" s="70" t="s">
        <v>237</v>
      </c>
      <c r="L3" s="74" t="s">
        <v>220</v>
      </c>
      <c r="M3" s="71" t="s">
        <v>221</v>
      </c>
      <c r="N3" s="75" t="s">
        <v>238</v>
      </c>
      <c r="O3" s="75" t="s">
        <v>224</v>
      </c>
      <c r="P3" s="319" t="s">
        <v>6248</v>
      </c>
      <c r="Q3" s="320" t="s">
        <v>50</v>
      </c>
      <c r="R3" s="321" t="s">
        <v>6161</v>
      </c>
    </row>
    <row r="4" spans="1:18" ht="51" customHeight="1" x14ac:dyDescent="0.3">
      <c r="A4" s="38" t="str">
        <f>IF('01_Proyectos'!A4="","",'01_Proyectos'!A4)</f>
        <v>PPI-EJEMPLO-01</v>
      </c>
      <c r="B4" s="38" t="str">
        <f t="shared" ref="B4:B35" si="0">IF($A4="","",_xlfn.XLOOKUP($A4,Proy_Folio,Proy_Nombre,""))</f>
        <v>EJEMPLO · Rehabilitación del sistema de agua potable para restablecer el servicio, con captación, línea de conducción y 320 tomas domiciliarias, Acteopan, Acteopan, Puebla</v>
      </c>
      <c r="C4" s="32" t="s">
        <v>6073</v>
      </c>
      <c r="D4" s="300" t="s">
        <v>29</v>
      </c>
      <c r="E4" s="32" t="s">
        <v>51</v>
      </c>
      <c r="F4" s="32" t="s">
        <v>6166</v>
      </c>
      <c r="G4" s="32" t="s">
        <v>6162</v>
      </c>
      <c r="H4" s="32" t="s">
        <v>6163</v>
      </c>
      <c r="I4" s="32" t="s">
        <v>6051</v>
      </c>
      <c r="J4" s="32" t="s">
        <v>6053</v>
      </c>
      <c r="K4" s="32" t="s">
        <v>6164</v>
      </c>
      <c r="L4" s="33" t="s">
        <v>11</v>
      </c>
      <c r="M4" s="34">
        <f t="shared" ref="M4:M35" si="1">IF($L4="","",_xlfn.XLOOKUP($L4,Cat_Sust,Val_Sust,""))</f>
        <v>100</v>
      </c>
      <c r="N4" s="34" t="str">
        <f t="shared" ref="N4:N35" si="2">IF($L4="","",IF(AND($C4&lt;&gt;"",$E4&lt;&gt;"",$F4&lt;&gt;"",$I4&lt;&gt;"",$J4&lt;&gt;"",$K4&lt;&gt;""),INDEX(Cat_SiNo,1),INDEX(Cat_SiNo,2)))</f>
        <v>Sí</v>
      </c>
      <c r="O4" s="38" t="str">
        <f t="shared" ref="O4:O35" si="3">IF($A4="","",IF($L4=INDEX(Cat_Sust,4),"II — requiere subsanación antes del cierre",IF(AND(OR($L4=INDEX(Cat_Sust,2),$L4=INDEX(Cat_Sust,3)),$N4&lt;&gt;INDEX(Cat_SiNo,1)),"Media o Alta sin evidencia suficiente (Ap. 3.5 y Ap. 4.2)",IF(AND($L4=INDEX(Cat_Sust,1),$N4&lt;&gt;INDEX(Cat_SiNo,1)),"Baja sin información suficiente: procede II (Ap. 3.5)",IF(AND($D4=INDEX(Cat_SiNo,2),OR($E4=INDEX(Cat_CondAfect,2),$E4=INDEX(Cat_CondAfect,3),$E4=INDEX(Cat_CondAfect,4))),"La población no recibe el servicio: la condición corresponde a Acceso, o a Seguridad si se trata de riesgo",IF(AND($D4=INDEX(Cat_SiNo,1),$E4=INDEX(Cat_CondAfect,1)),"La población ya recibe el servicio: revise si corresponde Continuidad, Capacidad o Calidad",""))))))</f>
        <v/>
      </c>
      <c r="P4" s="296" t="s">
        <v>6249</v>
      </c>
      <c r="Q4" s="322" t="s">
        <v>51</v>
      </c>
      <c r="R4" s="297" t="s">
        <v>6175</v>
      </c>
    </row>
    <row r="5" spans="1:18" ht="51" customHeight="1" x14ac:dyDescent="0.3">
      <c r="A5" s="38" t="str">
        <f>IF('01_Proyectos'!A5="","",'01_Proyectos'!A5)</f>
        <v>PPI-EJEMPLO-02</v>
      </c>
      <c r="B5" s="38" t="str">
        <f t="shared" si="0"/>
        <v>EJEMPLO · Equipamiento de dos centros de salud para completar el cuadro básico, con equipo de consultorio y laboratorio, Tehuacán, Tehuacán, Puebla</v>
      </c>
      <c r="C5" s="32" t="s">
        <v>6074</v>
      </c>
      <c r="D5" s="300" t="s">
        <v>27</v>
      </c>
      <c r="E5" s="32" t="s">
        <v>52</v>
      </c>
      <c r="F5" s="32" t="s">
        <v>6075</v>
      </c>
      <c r="G5" s="32" t="s">
        <v>6049</v>
      </c>
      <c r="H5" s="32" t="s">
        <v>6050</v>
      </c>
      <c r="I5" s="32" t="s">
        <v>6052</v>
      </c>
      <c r="J5" s="32" t="s">
        <v>6054</v>
      </c>
      <c r="K5" s="32" t="s">
        <v>6076</v>
      </c>
      <c r="L5" s="33" t="s">
        <v>9</v>
      </c>
      <c r="M5" s="34">
        <f t="shared" si="1"/>
        <v>50</v>
      </c>
      <c r="N5" s="34" t="str">
        <f t="shared" si="2"/>
        <v>Sí</v>
      </c>
      <c r="O5" s="38" t="str">
        <f t="shared" si="3"/>
        <v/>
      </c>
      <c r="P5" s="296" t="s">
        <v>6250</v>
      </c>
      <c r="Q5" s="322" t="s">
        <v>54</v>
      </c>
      <c r="R5" s="297" t="s">
        <v>6176</v>
      </c>
    </row>
    <row r="6" spans="1:18" ht="51" customHeight="1" x14ac:dyDescent="0.3">
      <c r="A6" s="38" t="str">
        <f>IF('01_Proyectos'!A6="","",'01_Proyectos'!A6)</f>
        <v>PPI-EJEMPLO-03</v>
      </c>
      <c r="B6" s="38" t="str">
        <f t="shared" si="0"/>
        <v>EJEMPLO · Servicio de supervisión externa para verificar la calidad de la obra PPI-EJEMPLO-01, durante ocho meses de ejecución, Acteopan, Acteopan, Puebla</v>
      </c>
      <c r="C6" s="32" t="s">
        <v>6070</v>
      </c>
      <c r="D6" s="300" t="s">
        <v>29</v>
      </c>
      <c r="E6" s="32" t="s">
        <v>51</v>
      </c>
      <c r="F6" s="32" t="s">
        <v>6167</v>
      </c>
      <c r="G6" s="32"/>
      <c r="H6" s="32"/>
      <c r="I6" s="32"/>
      <c r="J6" s="32"/>
      <c r="K6" s="32" t="s">
        <v>6077</v>
      </c>
      <c r="L6" s="33"/>
      <c r="M6" s="34" t="str">
        <f t="shared" si="1"/>
        <v/>
      </c>
      <c r="N6" s="34" t="str">
        <f t="shared" si="2"/>
        <v/>
      </c>
      <c r="O6" s="38" t="str">
        <f t="shared" si="3"/>
        <v/>
      </c>
      <c r="P6" s="296" t="s">
        <v>6251</v>
      </c>
      <c r="Q6" s="322" t="s">
        <v>52</v>
      </c>
      <c r="R6" s="297" t="s">
        <v>6177</v>
      </c>
    </row>
    <row r="7" spans="1:18" ht="51" customHeight="1" x14ac:dyDescent="0.3">
      <c r="A7" s="38" t="str">
        <f>IF('01_Proyectos'!A7="","",'01_Proyectos'!A7)</f>
        <v>PPI-EJEMPLO-04</v>
      </c>
      <c r="B7" s="38" t="str">
        <f t="shared" si="0"/>
        <v>EJEMPLO · Construcción de dos aulas didácticas para sustituir aulas provisionales, con obra exterior asociada, Aquixtla, Aquixtla, Puebla</v>
      </c>
      <c r="C7" s="32" t="s">
        <v>6119</v>
      </c>
      <c r="D7" s="300" t="s">
        <v>27</v>
      </c>
      <c r="E7" s="32" t="s">
        <v>52</v>
      </c>
      <c r="F7" s="32" t="s">
        <v>6120</v>
      </c>
      <c r="G7" s="32" t="s">
        <v>6121</v>
      </c>
      <c r="H7" s="32" t="s">
        <v>6122</v>
      </c>
      <c r="I7" s="32" t="s">
        <v>6123</v>
      </c>
      <c r="J7" s="32" t="s">
        <v>6124</v>
      </c>
      <c r="K7" s="32" t="s">
        <v>6125</v>
      </c>
      <c r="L7" s="33" t="s">
        <v>11</v>
      </c>
      <c r="M7" s="34">
        <f t="shared" si="1"/>
        <v>100</v>
      </c>
      <c r="N7" s="34" t="str">
        <f t="shared" si="2"/>
        <v>Sí</v>
      </c>
      <c r="O7" s="38" t="str">
        <f t="shared" si="3"/>
        <v/>
      </c>
      <c r="P7" s="296" t="s">
        <v>6252</v>
      </c>
      <c r="Q7" s="322" t="s">
        <v>53</v>
      </c>
      <c r="R7" s="297" t="s">
        <v>6178</v>
      </c>
    </row>
    <row r="8" spans="1:18" ht="51" customHeight="1" x14ac:dyDescent="0.3">
      <c r="A8" s="38" t="str">
        <f>IF('01_Proyectos'!A8="","",'01_Proyectos'!A8)</f>
        <v>PPI-EJEMPLO-05</v>
      </c>
      <c r="B8" s="38" t="str">
        <f t="shared" si="0"/>
        <v>EJEMPLO · Construcción de drenaje pluvial para eliminar inundaciones recurrentes, con 1.8 km de colector y ocho bocas de tormenta, colonia poniente, Tehuacán, Puebla</v>
      </c>
      <c r="C8" s="32" t="s">
        <v>6126</v>
      </c>
      <c r="D8" s="300" t="s">
        <v>29</v>
      </c>
      <c r="E8" s="32" t="s">
        <v>55</v>
      </c>
      <c r="F8" s="32" t="s">
        <v>6127</v>
      </c>
      <c r="G8" s="32" t="s">
        <v>6128</v>
      </c>
      <c r="H8" s="32" t="s">
        <v>6129</v>
      </c>
      <c r="I8" s="32" t="s">
        <v>6130</v>
      </c>
      <c r="J8" s="32" t="s">
        <v>6131</v>
      </c>
      <c r="K8" s="32" t="s">
        <v>6132</v>
      </c>
      <c r="L8" s="33" t="s">
        <v>11</v>
      </c>
      <c r="M8" s="34">
        <f t="shared" si="1"/>
        <v>100</v>
      </c>
      <c r="N8" s="34" t="str">
        <f t="shared" si="2"/>
        <v>Sí</v>
      </c>
      <c r="O8" s="38" t="str">
        <f t="shared" si="3"/>
        <v/>
      </c>
      <c r="P8" s="298" t="s">
        <v>6253</v>
      </c>
      <c r="Q8" s="323" t="s">
        <v>55</v>
      </c>
      <c r="R8" s="299" t="s">
        <v>6179</v>
      </c>
    </row>
    <row r="9" spans="1:18" ht="28.05" customHeight="1" x14ac:dyDescent="0.3">
      <c r="A9" s="38" t="str">
        <f>IF('01_Proyectos'!A9="","",'01_Proyectos'!A9)</f>
        <v>PPI-EJEMPLO-06</v>
      </c>
      <c r="B9" s="38" t="str">
        <f t="shared" si="0"/>
        <v>EJEMPLO · Reconstrucción del puente vehicular sobre el río Ajajalpan para restablecer el paso interrumpido por el colapso de un estribo, con 42 m de superestructura y obras de protección marginal, Zapotitlán de Méndez, Zapotitlán de Méndez, Puebla</v>
      </c>
      <c r="C9" s="32" t="s">
        <v>6227</v>
      </c>
      <c r="D9" s="300" t="s">
        <v>29</v>
      </c>
      <c r="E9" s="32" t="s">
        <v>51</v>
      </c>
      <c r="F9" s="32" t="s">
        <v>6228</v>
      </c>
      <c r="G9" s="32" t="s">
        <v>6229</v>
      </c>
      <c r="H9" s="32" t="s">
        <v>6230</v>
      </c>
      <c r="I9" s="32" t="s">
        <v>6231</v>
      </c>
      <c r="J9" s="32" t="s">
        <v>6232</v>
      </c>
      <c r="K9" s="32" t="s">
        <v>6233</v>
      </c>
      <c r="L9" s="33" t="s">
        <v>11</v>
      </c>
      <c r="M9" s="34">
        <f t="shared" si="1"/>
        <v>100</v>
      </c>
      <c r="N9" s="34" t="str">
        <f t="shared" si="2"/>
        <v>Sí</v>
      </c>
      <c r="O9" s="38" t="str">
        <f t="shared" si="3"/>
        <v/>
      </c>
      <c r="P9"/>
      <c r="Q9"/>
      <c r="R9"/>
    </row>
    <row r="10" spans="1:18" ht="31.95" customHeight="1" x14ac:dyDescent="0.3">
      <c r="A10" s="38" t="str">
        <f>IF('01_Proyectos'!A10="","",'01_Proyectos'!A10)</f>
        <v>PPI-EJEMPLO-07</v>
      </c>
      <c r="B10" s="38" t="str">
        <f t="shared" si="0"/>
        <v>EJEMPLO · Construcción de un centro deportivo municipal para ampliar la oferta recreativa, con cancha techada y áreas de servicio, Acteopan, Acteopan, Puebla</v>
      </c>
      <c r="C10" s="32" t="s">
        <v>6315</v>
      </c>
      <c r="D10" s="300" t="s">
        <v>27</v>
      </c>
      <c r="E10" s="32" t="s">
        <v>52</v>
      </c>
      <c r="F10" s="32" t="s">
        <v>6316</v>
      </c>
      <c r="G10" s="32" t="s">
        <v>6317</v>
      </c>
      <c r="H10" s="32" t="s">
        <v>6318</v>
      </c>
      <c r="I10" s="32" t="s">
        <v>6319</v>
      </c>
      <c r="J10" s="32" t="s">
        <v>6320</v>
      </c>
      <c r="K10" s="32" t="s">
        <v>6321</v>
      </c>
      <c r="L10" s="33" t="s">
        <v>9</v>
      </c>
      <c r="M10" s="34">
        <f t="shared" si="1"/>
        <v>50</v>
      </c>
      <c r="N10" s="34" t="str">
        <f t="shared" si="2"/>
        <v>Sí</v>
      </c>
      <c r="O10" s="38" t="str">
        <f t="shared" si="3"/>
        <v/>
      </c>
    </row>
    <row r="11" spans="1:18" ht="31.95" customHeight="1" x14ac:dyDescent="0.3">
      <c r="A11" s="38" t="str">
        <f>IF('01_Proyectos'!A11="","",'01_Proyectos'!A11)</f>
        <v>PPI-EJEMPLO-08</v>
      </c>
      <c r="B11" s="38" t="str">
        <f t="shared" si="0"/>
        <v>EJEMPLO · Ampliación de la red de drenaje sanitario para incorporar 180 viviendas sin conexión, con 1.2 km de red y descargas domiciliarias, Aquixtla, Aquixtla, Puebla</v>
      </c>
      <c r="C11" s="32" t="s">
        <v>6322</v>
      </c>
      <c r="D11" s="300" t="s">
        <v>29</v>
      </c>
      <c r="E11" s="32" t="s">
        <v>51</v>
      </c>
      <c r="F11" s="32" t="s">
        <v>6323</v>
      </c>
      <c r="G11" s="32" t="s">
        <v>6324</v>
      </c>
      <c r="H11" s="32" t="s">
        <v>6325</v>
      </c>
      <c r="I11" s="32" t="s">
        <v>6326</v>
      </c>
      <c r="J11" s="32" t="s">
        <v>6327</v>
      </c>
      <c r="K11" s="32" t="s">
        <v>6328</v>
      </c>
      <c r="L11" s="33" t="s">
        <v>11</v>
      </c>
      <c r="M11" s="34">
        <f t="shared" si="1"/>
        <v>100</v>
      </c>
      <c r="N11" s="34" t="str">
        <f t="shared" si="2"/>
        <v>Sí</v>
      </c>
      <c r="O11" s="38" t="str">
        <f t="shared" si="3"/>
        <v/>
      </c>
    </row>
    <row r="12" spans="1:18" ht="31.95" customHeight="1" x14ac:dyDescent="0.3">
      <c r="A12" s="38" t="str">
        <f>IF('01_Proyectos'!A12="","",'01_Proyectos'!A12)</f>
        <v>PPI-EJEMPLO-09</v>
      </c>
      <c r="B12" s="38" t="str">
        <f t="shared" si="0"/>
        <v>EJEMPLO · Rehabilitación de un camino rural para mejorar la comunicación de tres localidades, con 4.5 km de revestimiento, Zapotitlán de Méndez, Zapotitlán de Méndez, Puebla</v>
      </c>
      <c r="C12" s="32" t="s">
        <v>6329</v>
      </c>
      <c r="D12" s="300" t="s">
        <v>27</v>
      </c>
      <c r="E12" s="32" t="s">
        <v>53</v>
      </c>
      <c r="F12" s="32" t="s">
        <v>6330</v>
      </c>
      <c r="G12" s="32"/>
      <c r="H12" s="32"/>
      <c r="I12" s="32" t="s">
        <v>6331</v>
      </c>
      <c r="J12" s="32"/>
      <c r="K12" s="32" t="s">
        <v>6332</v>
      </c>
      <c r="L12" s="33" t="s">
        <v>13</v>
      </c>
      <c r="M12" s="34" t="str">
        <f t="shared" si="1"/>
        <v>II</v>
      </c>
      <c r="N12" s="34" t="str">
        <f t="shared" si="2"/>
        <v>No</v>
      </c>
      <c r="O12" s="38" t="str">
        <f t="shared" si="3"/>
        <v>II — requiere subsanación antes del cierre</v>
      </c>
    </row>
    <row r="13" spans="1:18" ht="31.95" customHeight="1" x14ac:dyDescent="0.3">
      <c r="A13" s="38" t="str">
        <f>IF('01_Proyectos'!A13="","",'01_Proyectos'!A13)</f>
        <v>PPI-EJEMPLO-10</v>
      </c>
      <c r="B13" s="38" t="str">
        <f t="shared" si="0"/>
        <v>EJEMPLO · Programa de sustitución de luminarias por tecnología LED en tres municipios rurales, con 1,450 puntos de luz de características homogéneas, Puebla</v>
      </c>
      <c r="C13" s="32" t="s">
        <v>6333</v>
      </c>
      <c r="D13" s="300" t="s">
        <v>27</v>
      </c>
      <c r="E13" s="32" t="s">
        <v>54</v>
      </c>
      <c r="F13" s="32" t="s">
        <v>6334</v>
      </c>
      <c r="G13" s="32" t="s">
        <v>6335</v>
      </c>
      <c r="H13" s="32" t="s">
        <v>6336</v>
      </c>
      <c r="I13" s="32" t="s">
        <v>6337</v>
      </c>
      <c r="J13" s="32" t="s">
        <v>6338</v>
      </c>
      <c r="K13" s="32" t="s">
        <v>6339</v>
      </c>
      <c r="L13" s="33" t="s">
        <v>9</v>
      </c>
      <c r="M13" s="34">
        <f t="shared" si="1"/>
        <v>50</v>
      </c>
      <c r="N13" s="34" t="str">
        <f t="shared" si="2"/>
        <v>Sí</v>
      </c>
      <c r="O13" s="38" t="str">
        <f t="shared" si="3"/>
        <v/>
      </c>
    </row>
    <row r="14" spans="1:18" ht="31.95" customHeight="1" x14ac:dyDescent="0.3">
      <c r="A14" s="38" t="str">
        <f>IF('01_Proyectos'!A14="","",'01_Proyectos'!A14)</f>
        <v/>
      </c>
      <c r="B14" s="38" t="str">
        <f t="shared" si="0"/>
        <v/>
      </c>
      <c r="C14" s="32"/>
      <c r="D14" s="300"/>
      <c r="E14" s="32"/>
      <c r="F14" s="32"/>
      <c r="G14" s="32"/>
      <c r="H14" s="32"/>
      <c r="I14" s="32"/>
      <c r="J14" s="32"/>
      <c r="K14" s="32"/>
      <c r="L14" s="33"/>
      <c r="M14" s="34" t="str">
        <f t="shared" si="1"/>
        <v/>
      </c>
      <c r="N14" s="34" t="str">
        <f t="shared" si="2"/>
        <v/>
      </c>
      <c r="O14" s="38" t="str">
        <f t="shared" si="3"/>
        <v/>
      </c>
    </row>
    <row r="15" spans="1:18" ht="31.95" customHeight="1" x14ac:dyDescent="0.3">
      <c r="A15" s="38" t="str">
        <f>IF('01_Proyectos'!A15="","",'01_Proyectos'!A15)</f>
        <v/>
      </c>
      <c r="B15" s="38" t="str">
        <f t="shared" si="0"/>
        <v/>
      </c>
      <c r="C15" s="32"/>
      <c r="D15" s="300"/>
      <c r="E15" s="32"/>
      <c r="F15" s="32"/>
      <c r="G15" s="32"/>
      <c r="H15" s="32"/>
      <c r="I15" s="32"/>
      <c r="J15" s="32"/>
      <c r="K15" s="32"/>
      <c r="L15" s="33"/>
      <c r="M15" s="34" t="str">
        <f t="shared" si="1"/>
        <v/>
      </c>
      <c r="N15" s="34" t="str">
        <f t="shared" si="2"/>
        <v/>
      </c>
      <c r="O15" s="38" t="str">
        <f t="shared" si="3"/>
        <v/>
      </c>
    </row>
    <row r="16" spans="1:18" ht="31.95" customHeight="1" x14ac:dyDescent="0.3">
      <c r="A16" s="38" t="str">
        <f>IF('01_Proyectos'!A16="","",'01_Proyectos'!A16)</f>
        <v/>
      </c>
      <c r="B16" s="38" t="str">
        <f t="shared" si="0"/>
        <v/>
      </c>
      <c r="C16" s="32"/>
      <c r="D16" s="300"/>
      <c r="E16" s="32"/>
      <c r="F16" s="32"/>
      <c r="G16" s="32"/>
      <c r="H16" s="32"/>
      <c r="I16" s="32"/>
      <c r="J16" s="32"/>
      <c r="K16" s="32"/>
      <c r="L16" s="33"/>
      <c r="M16" s="34" t="str">
        <f t="shared" si="1"/>
        <v/>
      </c>
      <c r="N16" s="34" t="str">
        <f t="shared" si="2"/>
        <v/>
      </c>
      <c r="O16" s="38" t="str">
        <f t="shared" si="3"/>
        <v/>
      </c>
    </row>
    <row r="17" spans="1:15" ht="31.95" customHeight="1" x14ac:dyDescent="0.3">
      <c r="A17" s="38" t="str">
        <f>IF('01_Proyectos'!A17="","",'01_Proyectos'!A17)</f>
        <v/>
      </c>
      <c r="B17" s="38" t="str">
        <f t="shared" si="0"/>
        <v/>
      </c>
      <c r="C17" s="32"/>
      <c r="D17" s="300"/>
      <c r="E17" s="32"/>
      <c r="F17" s="32"/>
      <c r="G17" s="32"/>
      <c r="H17" s="32"/>
      <c r="I17" s="32"/>
      <c r="J17" s="32"/>
      <c r="K17" s="32"/>
      <c r="L17" s="33"/>
      <c r="M17" s="34" t="str">
        <f t="shared" si="1"/>
        <v/>
      </c>
      <c r="N17" s="34" t="str">
        <f t="shared" si="2"/>
        <v/>
      </c>
      <c r="O17" s="38" t="str">
        <f t="shared" si="3"/>
        <v/>
      </c>
    </row>
    <row r="18" spans="1:15" ht="31.95" customHeight="1" x14ac:dyDescent="0.3">
      <c r="A18" s="38" t="str">
        <f>IF('01_Proyectos'!A18="","",'01_Proyectos'!A18)</f>
        <v/>
      </c>
      <c r="B18" s="38" t="str">
        <f t="shared" si="0"/>
        <v/>
      </c>
      <c r="C18" s="32"/>
      <c r="D18" s="300"/>
      <c r="E18" s="32"/>
      <c r="F18" s="32"/>
      <c r="G18" s="32"/>
      <c r="H18" s="32"/>
      <c r="I18" s="32"/>
      <c r="J18" s="32"/>
      <c r="K18" s="32"/>
      <c r="L18" s="33"/>
      <c r="M18" s="34" t="str">
        <f t="shared" si="1"/>
        <v/>
      </c>
      <c r="N18" s="34" t="str">
        <f t="shared" si="2"/>
        <v/>
      </c>
      <c r="O18" s="38" t="str">
        <f t="shared" si="3"/>
        <v/>
      </c>
    </row>
    <row r="19" spans="1:15" ht="31.95" customHeight="1" x14ac:dyDescent="0.3">
      <c r="A19" s="38" t="str">
        <f>IF('01_Proyectos'!A19="","",'01_Proyectos'!A19)</f>
        <v/>
      </c>
      <c r="B19" s="38" t="str">
        <f t="shared" si="0"/>
        <v/>
      </c>
      <c r="C19" s="32"/>
      <c r="D19" s="300"/>
      <c r="E19" s="32"/>
      <c r="F19" s="32"/>
      <c r="G19" s="32"/>
      <c r="H19" s="32"/>
      <c r="I19" s="32"/>
      <c r="J19" s="32"/>
      <c r="K19" s="32"/>
      <c r="L19" s="33"/>
      <c r="M19" s="34" t="str">
        <f t="shared" si="1"/>
        <v/>
      </c>
      <c r="N19" s="34" t="str">
        <f t="shared" si="2"/>
        <v/>
      </c>
      <c r="O19" s="38" t="str">
        <f t="shared" si="3"/>
        <v/>
      </c>
    </row>
    <row r="20" spans="1:15" ht="31.95" customHeight="1" x14ac:dyDescent="0.3">
      <c r="A20" s="38" t="str">
        <f>IF('01_Proyectos'!A20="","",'01_Proyectos'!A20)</f>
        <v/>
      </c>
      <c r="B20" s="38" t="str">
        <f t="shared" si="0"/>
        <v/>
      </c>
      <c r="C20" s="32"/>
      <c r="D20" s="300"/>
      <c r="E20" s="32"/>
      <c r="F20" s="32"/>
      <c r="G20" s="32"/>
      <c r="H20" s="32"/>
      <c r="I20" s="32"/>
      <c r="J20" s="32"/>
      <c r="K20" s="32"/>
      <c r="L20" s="33"/>
      <c r="M20" s="34" t="str">
        <f t="shared" si="1"/>
        <v/>
      </c>
      <c r="N20" s="34" t="str">
        <f t="shared" si="2"/>
        <v/>
      </c>
      <c r="O20" s="38" t="str">
        <f t="shared" si="3"/>
        <v/>
      </c>
    </row>
    <row r="21" spans="1:15" ht="31.95" customHeight="1" x14ac:dyDescent="0.3">
      <c r="A21" s="38" t="str">
        <f>IF('01_Proyectos'!A21="","",'01_Proyectos'!A21)</f>
        <v/>
      </c>
      <c r="B21" s="38" t="str">
        <f t="shared" si="0"/>
        <v/>
      </c>
      <c r="C21" s="32"/>
      <c r="D21" s="300"/>
      <c r="E21" s="32"/>
      <c r="F21" s="32"/>
      <c r="G21" s="32"/>
      <c r="H21" s="32"/>
      <c r="I21" s="32"/>
      <c r="J21" s="32"/>
      <c r="K21" s="32"/>
      <c r="L21" s="33"/>
      <c r="M21" s="34" t="str">
        <f t="shared" si="1"/>
        <v/>
      </c>
      <c r="N21" s="34" t="str">
        <f t="shared" si="2"/>
        <v/>
      </c>
      <c r="O21" s="38" t="str">
        <f t="shared" si="3"/>
        <v/>
      </c>
    </row>
    <row r="22" spans="1:15" ht="31.95" customHeight="1" x14ac:dyDescent="0.3">
      <c r="A22" s="38" t="str">
        <f>IF('01_Proyectos'!A22="","",'01_Proyectos'!A22)</f>
        <v/>
      </c>
      <c r="B22" s="38" t="str">
        <f t="shared" si="0"/>
        <v/>
      </c>
      <c r="C22" s="32"/>
      <c r="D22" s="300"/>
      <c r="E22" s="32"/>
      <c r="F22" s="32"/>
      <c r="G22" s="32"/>
      <c r="H22" s="32"/>
      <c r="I22" s="32"/>
      <c r="J22" s="32"/>
      <c r="K22" s="32"/>
      <c r="L22" s="33"/>
      <c r="M22" s="34" t="str">
        <f t="shared" si="1"/>
        <v/>
      </c>
      <c r="N22" s="34" t="str">
        <f t="shared" si="2"/>
        <v/>
      </c>
      <c r="O22" s="38" t="str">
        <f t="shared" si="3"/>
        <v/>
      </c>
    </row>
    <row r="23" spans="1:15" ht="31.95" customHeight="1" x14ac:dyDescent="0.3">
      <c r="A23" s="38" t="str">
        <f>IF('01_Proyectos'!A23="","",'01_Proyectos'!A23)</f>
        <v/>
      </c>
      <c r="B23" s="38" t="str">
        <f t="shared" si="0"/>
        <v/>
      </c>
      <c r="C23" s="32"/>
      <c r="D23" s="300"/>
      <c r="E23" s="32"/>
      <c r="F23" s="32"/>
      <c r="G23" s="32"/>
      <c r="H23" s="32"/>
      <c r="I23" s="32"/>
      <c r="J23" s="32"/>
      <c r="K23" s="32"/>
      <c r="L23" s="33"/>
      <c r="M23" s="34" t="str">
        <f t="shared" si="1"/>
        <v/>
      </c>
      <c r="N23" s="34" t="str">
        <f t="shared" si="2"/>
        <v/>
      </c>
      <c r="O23" s="38" t="str">
        <f t="shared" si="3"/>
        <v/>
      </c>
    </row>
    <row r="24" spans="1:15" ht="31.95" customHeight="1" x14ac:dyDescent="0.3">
      <c r="A24" s="38" t="str">
        <f>IF('01_Proyectos'!A24="","",'01_Proyectos'!A24)</f>
        <v/>
      </c>
      <c r="B24" s="38" t="str">
        <f t="shared" si="0"/>
        <v/>
      </c>
      <c r="C24" s="32"/>
      <c r="D24" s="300"/>
      <c r="E24" s="32"/>
      <c r="F24" s="32"/>
      <c r="G24" s="32"/>
      <c r="H24" s="32"/>
      <c r="I24" s="32"/>
      <c r="J24" s="32"/>
      <c r="K24" s="32"/>
      <c r="L24" s="33"/>
      <c r="M24" s="34" t="str">
        <f t="shared" si="1"/>
        <v/>
      </c>
      <c r="N24" s="34" t="str">
        <f t="shared" si="2"/>
        <v/>
      </c>
      <c r="O24" s="38" t="str">
        <f t="shared" si="3"/>
        <v/>
      </c>
    </row>
    <row r="25" spans="1:15" ht="31.95" customHeight="1" x14ac:dyDescent="0.3">
      <c r="A25" s="38" t="str">
        <f>IF('01_Proyectos'!A25="","",'01_Proyectos'!A25)</f>
        <v/>
      </c>
      <c r="B25" s="38" t="str">
        <f t="shared" si="0"/>
        <v/>
      </c>
      <c r="C25" s="32"/>
      <c r="D25" s="300"/>
      <c r="E25" s="32"/>
      <c r="F25" s="32"/>
      <c r="G25" s="32"/>
      <c r="H25" s="32"/>
      <c r="I25" s="32"/>
      <c r="J25" s="32"/>
      <c r="K25" s="32"/>
      <c r="L25" s="33"/>
      <c r="M25" s="34" t="str">
        <f t="shared" si="1"/>
        <v/>
      </c>
      <c r="N25" s="34" t="str">
        <f t="shared" si="2"/>
        <v/>
      </c>
      <c r="O25" s="38" t="str">
        <f t="shared" si="3"/>
        <v/>
      </c>
    </row>
    <row r="26" spans="1:15" ht="31.95" customHeight="1" x14ac:dyDescent="0.3">
      <c r="A26" s="38" t="str">
        <f>IF('01_Proyectos'!A26="","",'01_Proyectos'!A26)</f>
        <v/>
      </c>
      <c r="B26" s="38" t="str">
        <f t="shared" si="0"/>
        <v/>
      </c>
      <c r="C26" s="32"/>
      <c r="D26" s="300"/>
      <c r="E26" s="32"/>
      <c r="F26" s="32"/>
      <c r="G26" s="32"/>
      <c r="H26" s="32"/>
      <c r="I26" s="32"/>
      <c r="J26" s="32"/>
      <c r="K26" s="32"/>
      <c r="L26" s="33"/>
      <c r="M26" s="34" t="str">
        <f t="shared" si="1"/>
        <v/>
      </c>
      <c r="N26" s="34" t="str">
        <f t="shared" si="2"/>
        <v/>
      </c>
      <c r="O26" s="38" t="str">
        <f t="shared" si="3"/>
        <v/>
      </c>
    </row>
    <row r="27" spans="1:15" ht="31.95" customHeight="1" x14ac:dyDescent="0.3">
      <c r="A27" s="38" t="str">
        <f>IF('01_Proyectos'!A27="","",'01_Proyectos'!A27)</f>
        <v/>
      </c>
      <c r="B27" s="38" t="str">
        <f t="shared" si="0"/>
        <v/>
      </c>
      <c r="C27" s="32"/>
      <c r="D27" s="300"/>
      <c r="E27" s="32"/>
      <c r="F27" s="32"/>
      <c r="G27" s="32"/>
      <c r="H27" s="32"/>
      <c r="I27" s="32"/>
      <c r="J27" s="32"/>
      <c r="K27" s="32"/>
      <c r="L27" s="33"/>
      <c r="M27" s="34" t="str">
        <f t="shared" si="1"/>
        <v/>
      </c>
      <c r="N27" s="34" t="str">
        <f t="shared" si="2"/>
        <v/>
      </c>
      <c r="O27" s="38" t="str">
        <f t="shared" si="3"/>
        <v/>
      </c>
    </row>
    <row r="28" spans="1:15" ht="31.95" customHeight="1" x14ac:dyDescent="0.3">
      <c r="A28" s="38" t="str">
        <f>IF('01_Proyectos'!A28="","",'01_Proyectos'!A28)</f>
        <v/>
      </c>
      <c r="B28" s="38" t="str">
        <f t="shared" si="0"/>
        <v/>
      </c>
      <c r="C28" s="32"/>
      <c r="D28" s="300"/>
      <c r="E28" s="32"/>
      <c r="F28" s="32"/>
      <c r="G28" s="32"/>
      <c r="H28" s="32"/>
      <c r="I28" s="32"/>
      <c r="J28" s="32"/>
      <c r="K28" s="32"/>
      <c r="L28" s="33"/>
      <c r="M28" s="34" t="str">
        <f t="shared" si="1"/>
        <v/>
      </c>
      <c r="N28" s="34" t="str">
        <f t="shared" si="2"/>
        <v/>
      </c>
      <c r="O28" s="38" t="str">
        <f t="shared" si="3"/>
        <v/>
      </c>
    </row>
    <row r="29" spans="1:15" ht="31.95" customHeight="1" x14ac:dyDescent="0.3">
      <c r="A29" s="38" t="str">
        <f>IF('01_Proyectos'!A29="","",'01_Proyectos'!A29)</f>
        <v/>
      </c>
      <c r="B29" s="38" t="str">
        <f t="shared" si="0"/>
        <v/>
      </c>
      <c r="C29" s="32"/>
      <c r="D29" s="300"/>
      <c r="E29" s="32"/>
      <c r="F29" s="32"/>
      <c r="G29" s="32"/>
      <c r="H29" s="32"/>
      <c r="I29" s="32"/>
      <c r="J29" s="32"/>
      <c r="K29" s="32"/>
      <c r="L29" s="33"/>
      <c r="M29" s="34" t="str">
        <f t="shared" si="1"/>
        <v/>
      </c>
      <c r="N29" s="34" t="str">
        <f t="shared" si="2"/>
        <v/>
      </c>
      <c r="O29" s="38" t="str">
        <f t="shared" si="3"/>
        <v/>
      </c>
    </row>
    <row r="30" spans="1:15" ht="31.95" customHeight="1" x14ac:dyDescent="0.3">
      <c r="A30" s="38" t="str">
        <f>IF('01_Proyectos'!A30="","",'01_Proyectos'!A30)</f>
        <v/>
      </c>
      <c r="B30" s="38" t="str">
        <f t="shared" si="0"/>
        <v/>
      </c>
      <c r="C30" s="32"/>
      <c r="D30" s="300"/>
      <c r="E30" s="32"/>
      <c r="F30" s="32"/>
      <c r="G30" s="32"/>
      <c r="H30" s="32"/>
      <c r="I30" s="32"/>
      <c r="J30" s="32"/>
      <c r="K30" s="32"/>
      <c r="L30" s="33"/>
      <c r="M30" s="34" t="str">
        <f t="shared" si="1"/>
        <v/>
      </c>
      <c r="N30" s="34" t="str">
        <f t="shared" si="2"/>
        <v/>
      </c>
      <c r="O30" s="38" t="str">
        <f t="shared" si="3"/>
        <v/>
      </c>
    </row>
    <row r="31" spans="1:15" ht="31.95" customHeight="1" x14ac:dyDescent="0.3">
      <c r="A31" s="38" t="str">
        <f>IF('01_Proyectos'!A31="","",'01_Proyectos'!A31)</f>
        <v/>
      </c>
      <c r="B31" s="38" t="str">
        <f t="shared" si="0"/>
        <v/>
      </c>
      <c r="C31" s="32"/>
      <c r="D31" s="300"/>
      <c r="E31" s="32"/>
      <c r="F31" s="32"/>
      <c r="G31" s="32"/>
      <c r="H31" s="32"/>
      <c r="I31" s="32"/>
      <c r="J31" s="32"/>
      <c r="K31" s="32"/>
      <c r="L31" s="33"/>
      <c r="M31" s="34" t="str">
        <f t="shared" si="1"/>
        <v/>
      </c>
      <c r="N31" s="34" t="str">
        <f t="shared" si="2"/>
        <v/>
      </c>
      <c r="O31" s="38" t="str">
        <f t="shared" si="3"/>
        <v/>
      </c>
    </row>
    <row r="32" spans="1:15" ht="31.95" customHeight="1" x14ac:dyDescent="0.3">
      <c r="A32" s="38" t="str">
        <f>IF('01_Proyectos'!A32="","",'01_Proyectos'!A32)</f>
        <v/>
      </c>
      <c r="B32" s="38" t="str">
        <f t="shared" si="0"/>
        <v/>
      </c>
      <c r="C32" s="32"/>
      <c r="D32" s="300"/>
      <c r="E32" s="32"/>
      <c r="F32" s="32"/>
      <c r="G32" s="32"/>
      <c r="H32" s="32"/>
      <c r="I32" s="32"/>
      <c r="J32" s="32"/>
      <c r="K32" s="32"/>
      <c r="L32" s="33"/>
      <c r="M32" s="34" t="str">
        <f t="shared" si="1"/>
        <v/>
      </c>
      <c r="N32" s="34" t="str">
        <f t="shared" si="2"/>
        <v/>
      </c>
      <c r="O32" s="38" t="str">
        <f t="shared" si="3"/>
        <v/>
      </c>
    </row>
    <row r="33" spans="1:15" ht="31.95" customHeight="1" x14ac:dyDescent="0.3">
      <c r="A33" s="38" t="str">
        <f>IF('01_Proyectos'!A33="","",'01_Proyectos'!A33)</f>
        <v/>
      </c>
      <c r="B33" s="38" t="str">
        <f t="shared" si="0"/>
        <v/>
      </c>
      <c r="C33" s="32"/>
      <c r="D33" s="300"/>
      <c r="E33" s="32"/>
      <c r="F33" s="32"/>
      <c r="G33" s="32"/>
      <c r="H33" s="32"/>
      <c r="I33" s="32"/>
      <c r="J33" s="32"/>
      <c r="K33" s="32"/>
      <c r="L33" s="33"/>
      <c r="M33" s="34" t="str">
        <f t="shared" si="1"/>
        <v/>
      </c>
      <c r="N33" s="34" t="str">
        <f t="shared" si="2"/>
        <v/>
      </c>
      <c r="O33" s="38" t="str">
        <f t="shared" si="3"/>
        <v/>
      </c>
    </row>
    <row r="34" spans="1:15" ht="31.95" customHeight="1" x14ac:dyDescent="0.3">
      <c r="A34" s="38" t="str">
        <f>IF('01_Proyectos'!A34="","",'01_Proyectos'!A34)</f>
        <v/>
      </c>
      <c r="B34" s="38" t="str">
        <f t="shared" si="0"/>
        <v/>
      </c>
      <c r="C34" s="32"/>
      <c r="D34" s="300"/>
      <c r="E34" s="32"/>
      <c r="F34" s="32"/>
      <c r="G34" s="32"/>
      <c r="H34" s="32"/>
      <c r="I34" s="32"/>
      <c r="J34" s="32"/>
      <c r="K34" s="32"/>
      <c r="L34" s="33"/>
      <c r="M34" s="34" t="str">
        <f t="shared" si="1"/>
        <v/>
      </c>
      <c r="N34" s="34" t="str">
        <f t="shared" si="2"/>
        <v/>
      </c>
      <c r="O34" s="38" t="str">
        <f t="shared" si="3"/>
        <v/>
      </c>
    </row>
    <row r="35" spans="1:15" ht="31.95" customHeight="1" x14ac:dyDescent="0.3">
      <c r="A35" s="38" t="str">
        <f>IF('01_Proyectos'!A35="","",'01_Proyectos'!A35)</f>
        <v/>
      </c>
      <c r="B35" s="38" t="str">
        <f t="shared" si="0"/>
        <v/>
      </c>
      <c r="C35" s="32"/>
      <c r="D35" s="300"/>
      <c r="E35" s="32"/>
      <c r="F35" s="32"/>
      <c r="G35" s="32"/>
      <c r="H35" s="32"/>
      <c r="I35" s="32"/>
      <c r="J35" s="32"/>
      <c r="K35" s="32"/>
      <c r="L35" s="33"/>
      <c r="M35" s="34" t="str">
        <f t="shared" si="1"/>
        <v/>
      </c>
      <c r="N35" s="34" t="str">
        <f t="shared" si="2"/>
        <v/>
      </c>
      <c r="O35" s="38" t="str">
        <f t="shared" si="3"/>
        <v/>
      </c>
    </row>
    <row r="36" spans="1:15" ht="31.95" customHeight="1" x14ac:dyDescent="0.3">
      <c r="A36" s="38" t="str">
        <f>IF('01_Proyectos'!A36="","",'01_Proyectos'!A36)</f>
        <v/>
      </c>
      <c r="B36" s="38" t="str">
        <f t="shared" ref="B36:B67" si="4">IF($A36="","",_xlfn.XLOOKUP($A36,Proy_Folio,Proy_Nombre,""))</f>
        <v/>
      </c>
      <c r="C36" s="32"/>
      <c r="D36" s="300"/>
      <c r="E36" s="32"/>
      <c r="F36" s="32"/>
      <c r="G36" s="32"/>
      <c r="H36" s="32"/>
      <c r="I36" s="32"/>
      <c r="J36" s="32"/>
      <c r="K36" s="32"/>
      <c r="L36" s="33"/>
      <c r="M36" s="34" t="str">
        <f t="shared" ref="M36:M67" si="5">IF($L36="","",_xlfn.XLOOKUP($L36,Cat_Sust,Val_Sust,""))</f>
        <v/>
      </c>
      <c r="N36" s="34" t="str">
        <f t="shared" ref="N36:N67" si="6">IF($L36="","",IF(AND($C36&lt;&gt;"",$E36&lt;&gt;"",$F36&lt;&gt;"",$I36&lt;&gt;"",$J36&lt;&gt;"",$K36&lt;&gt;""),INDEX(Cat_SiNo,1),INDEX(Cat_SiNo,2)))</f>
        <v/>
      </c>
      <c r="O36" s="38" t="str">
        <f t="shared" ref="O36:O67" si="7">IF($A36="","",IF($L36=INDEX(Cat_Sust,4),"II — requiere subsanación antes del cierre",IF(AND(OR($L36=INDEX(Cat_Sust,2),$L36=INDEX(Cat_Sust,3)),$N36&lt;&gt;INDEX(Cat_SiNo,1)),"Media o Alta sin evidencia suficiente (Ap. 3.5 y Ap. 4.2)",IF(AND($L36=INDEX(Cat_Sust,1),$N36&lt;&gt;INDEX(Cat_SiNo,1)),"Baja sin información suficiente: procede II (Ap. 3.5)",IF(AND($D36=INDEX(Cat_SiNo,2),OR($E36=INDEX(Cat_CondAfect,2),$E36=INDEX(Cat_CondAfect,3),$E36=INDEX(Cat_CondAfect,4))),"La población no recibe el servicio: la condición corresponde a Acceso, o a Seguridad si se trata de riesgo",IF(AND($D36=INDEX(Cat_SiNo,1),$E36=INDEX(Cat_CondAfect,1)),"La población ya recibe el servicio: revise si corresponde Continuidad, Capacidad o Calidad",""))))))</f>
        <v/>
      </c>
    </row>
    <row r="37" spans="1:15" ht="31.95" customHeight="1" x14ac:dyDescent="0.3">
      <c r="A37" s="38" t="str">
        <f>IF('01_Proyectos'!A37="","",'01_Proyectos'!A37)</f>
        <v/>
      </c>
      <c r="B37" s="38" t="str">
        <f t="shared" si="4"/>
        <v/>
      </c>
      <c r="C37" s="32"/>
      <c r="D37" s="300"/>
      <c r="E37" s="32"/>
      <c r="F37" s="32"/>
      <c r="G37" s="32"/>
      <c r="H37" s="32"/>
      <c r="I37" s="32"/>
      <c r="J37" s="32"/>
      <c r="K37" s="32"/>
      <c r="L37" s="33"/>
      <c r="M37" s="34" t="str">
        <f t="shared" si="5"/>
        <v/>
      </c>
      <c r="N37" s="34" t="str">
        <f t="shared" si="6"/>
        <v/>
      </c>
      <c r="O37" s="38" t="str">
        <f t="shared" si="7"/>
        <v/>
      </c>
    </row>
    <row r="38" spans="1:15" ht="31.95" customHeight="1" x14ac:dyDescent="0.3">
      <c r="A38" s="38" t="str">
        <f>IF('01_Proyectos'!A38="","",'01_Proyectos'!A38)</f>
        <v/>
      </c>
      <c r="B38" s="38" t="str">
        <f t="shared" si="4"/>
        <v/>
      </c>
      <c r="C38" s="32"/>
      <c r="D38" s="300"/>
      <c r="E38" s="32"/>
      <c r="F38" s="32"/>
      <c r="G38" s="32"/>
      <c r="H38" s="32"/>
      <c r="I38" s="32"/>
      <c r="J38" s="32"/>
      <c r="K38" s="32"/>
      <c r="L38" s="33"/>
      <c r="M38" s="34" t="str">
        <f t="shared" si="5"/>
        <v/>
      </c>
      <c r="N38" s="34" t="str">
        <f t="shared" si="6"/>
        <v/>
      </c>
      <c r="O38" s="38" t="str">
        <f t="shared" si="7"/>
        <v/>
      </c>
    </row>
    <row r="39" spans="1:15" ht="31.95" customHeight="1" x14ac:dyDescent="0.3">
      <c r="A39" s="38" t="str">
        <f>IF('01_Proyectos'!A39="","",'01_Proyectos'!A39)</f>
        <v/>
      </c>
      <c r="B39" s="38" t="str">
        <f t="shared" si="4"/>
        <v/>
      </c>
      <c r="C39" s="32"/>
      <c r="D39" s="300"/>
      <c r="E39" s="32"/>
      <c r="F39" s="32"/>
      <c r="G39" s="32"/>
      <c r="H39" s="32"/>
      <c r="I39" s="32"/>
      <c r="J39" s="32"/>
      <c r="K39" s="32"/>
      <c r="L39" s="33"/>
      <c r="M39" s="34" t="str">
        <f t="shared" si="5"/>
        <v/>
      </c>
      <c r="N39" s="34" t="str">
        <f t="shared" si="6"/>
        <v/>
      </c>
      <c r="O39" s="38" t="str">
        <f t="shared" si="7"/>
        <v/>
      </c>
    </row>
    <row r="40" spans="1:15" ht="31.95" customHeight="1" x14ac:dyDescent="0.3">
      <c r="A40" s="38" t="str">
        <f>IF('01_Proyectos'!A40="","",'01_Proyectos'!A40)</f>
        <v/>
      </c>
      <c r="B40" s="38" t="str">
        <f t="shared" si="4"/>
        <v/>
      </c>
      <c r="C40" s="32"/>
      <c r="D40" s="300"/>
      <c r="E40" s="32"/>
      <c r="F40" s="32"/>
      <c r="G40" s="32"/>
      <c r="H40" s="32"/>
      <c r="I40" s="32"/>
      <c r="J40" s="32"/>
      <c r="K40" s="32"/>
      <c r="L40" s="33"/>
      <c r="M40" s="34" t="str">
        <f t="shared" si="5"/>
        <v/>
      </c>
      <c r="N40" s="34" t="str">
        <f t="shared" si="6"/>
        <v/>
      </c>
      <c r="O40" s="38" t="str">
        <f t="shared" si="7"/>
        <v/>
      </c>
    </row>
    <row r="41" spans="1:15" ht="31.95" customHeight="1" x14ac:dyDescent="0.3">
      <c r="A41" s="38" t="str">
        <f>IF('01_Proyectos'!A41="","",'01_Proyectos'!A41)</f>
        <v/>
      </c>
      <c r="B41" s="38" t="str">
        <f t="shared" si="4"/>
        <v/>
      </c>
      <c r="C41" s="32"/>
      <c r="D41" s="300"/>
      <c r="E41" s="32"/>
      <c r="F41" s="32"/>
      <c r="G41" s="32"/>
      <c r="H41" s="32"/>
      <c r="I41" s="32"/>
      <c r="J41" s="32"/>
      <c r="K41" s="32"/>
      <c r="L41" s="33"/>
      <c r="M41" s="34" t="str">
        <f t="shared" si="5"/>
        <v/>
      </c>
      <c r="N41" s="34" t="str">
        <f t="shared" si="6"/>
        <v/>
      </c>
      <c r="O41" s="38" t="str">
        <f t="shared" si="7"/>
        <v/>
      </c>
    </row>
    <row r="42" spans="1:15" ht="31.95" customHeight="1" x14ac:dyDescent="0.3">
      <c r="A42" s="38" t="str">
        <f>IF('01_Proyectos'!A42="","",'01_Proyectos'!A42)</f>
        <v/>
      </c>
      <c r="B42" s="38" t="str">
        <f t="shared" si="4"/>
        <v/>
      </c>
      <c r="C42" s="32"/>
      <c r="D42" s="300"/>
      <c r="E42" s="32"/>
      <c r="F42" s="32"/>
      <c r="G42" s="32"/>
      <c r="H42" s="32"/>
      <c r="I42" s="32"/>
      <c r="J42" s="32"/>
      <c r="K42" s="32"/>
      <c r="L42" s="33"/>
      <c r="M42" s="34" t="str">
        <f t="shared" si="5"/>
        <v/>
      </c>
      <c r="N42" s="34" t="str">
        <f t="shared" si="6"/>
        <v/>
      </c>
      <c r="O42" s="38" t="str">
        <f t="shared" si="7"/>
        <v/>
      </c>
    </row>
    <row r="43" spans="1:15" ht="31.95" customHeight="1" x14ac:dyDescent="0.3">
      <c r="A43" s="38" t="str">
        <f>IF('01_Proyectos'!A43="","",'01_Proyectos'!A43)</f>
        <v/>
      </c>
      <c r="B43" s="38" t="str">
        <f t="shared" si="4"/>
        <v/>
      </c>
      <c r="C43" s="32"/>
      <c r="D43" s="300"/>
      <c r="E43" s="32"/>
      <c r="F43" s="32"/>
      <c r="G43" s="32"/>
      <c r="H43" s="32"/>
      <c r="I43" s="32"/>
      <c r="J43" s="32"/>
      <c r="K43" s="32"/>
      <c r="L43" s="33"/>
      <c r="M43" s="34" t="str">
        <f t="shared" si="5"/>
        <v/>
      </c>
      <c r="N43" s="34" t="str">
        <f t="shared" si="6"/>
        <v/>
      </c>
      <c r="O43" s="38" t="str">
        <f t="shared" si="7"/>
        <v/>
      </c>
    </row>
    <row r="44" spans="1:15" ht="31.95" customHeight="1" x14ac:dyDescent="0.3">
      <c r="A44" s="38" t="str">
        <f>IF('01_Proyectos'!A44="","",'01_Proyectos'!A44)</f>
        <v/>
      </c>
      <c r="B44" s="38" t="str">
        <f t="shared" si="4"/>
        <v/>
      </c>
      <c r="C44" s="32"/>
      <c r="D44" s="300"/>
      <c r="E44" s="32"/>
      <c r="F44" s="32"/>
      <c r="G44" s="32"/>
      <c r="H44" s="32"/>
      <c r="I44" s="32"/>
      <c r="J44" s="32"/>
      <c r="K44" s="32"/>
      <c r="L44" s="33"/>
      <c r="M44" s="34" t="str">
        <f t="shared" si="5"/>
        <v/>
      </c>
      <c r="N44" s="34" t="str">
        <f t="shared" si="6"/>
        <v/>
      </c>
      <c r="O44" s="38" t="str">
        <f t="shared" si="7"/>
        <v/>
      </c>
    </row>
    <row r="45" spans="1:15" ht="31.95" customHeight="1" x14ac:dyDescent="0.3">
      <c r="A45" s="38" t="str">
        <f>IF('01_Proyectos'!A45="","",'01_Proyectos'!A45)</f>
        <v/>
      </c>
      <c r="B45" s="38" t="str">
        <f t="shared" si="4"/>
        <v/>
      </c>
      <c r="C45" s="32"/>
      <c r="D45" s="300"/>
      <c r="E45" s="32"/>
      <c r="F45" s="32"/>
      <c r="G45" s="32"/>
      <c r="H45" s="32"/>
      <c r="I45" s="32"/>
      <c r="J45" s="32"/>
      <c r="K45" s="32"/>
      <c r="L45" s="33"/>
      <c r="M45" s="34" t="str">
        <f t="shared" si="5"/>
        <v/>
      </c>
      <c r="N45" s="34" t="str">
        <f t="shared" si="6"/>
        <v/>
      </c>
      <c r="O45" s="38" t="str">
        <f t="shared" si="7"/>
        <v/>
      </c>
    </row>
    <row r="46" spans="1:15" ht="31.95" customHeight="1" x14ac:dyDescent="0.3">
      <c r="A46" s="38" t="str">
        <f>IF('01_Proyectos'!A46="","",'01_Proyectos'!A46)</f>
        <v/>
      </c>
      <c r="B46" s="38" t="str">
        <f t="shared" si="4"/>
        <v/>
      </c>
      <c r="C46" s="32"/>
      <c r="D46" s="300"/>
      <c r="E46" s="32"/>
      <c r="F46" s="32"/>
      <c r="G46" s="32"/>
      <c r="H46" s="32"/>
      <c r="I46" s="32"/>
      <c r="J46" s="32"/>
      <c r="K46" s="32"/>
      <c r="L46" s="33"/>
      <c r="M46" s="34" t="str">
        <f t="shared" si="5"/>
        <v/>
      </c>
      <c r="N46" s="34" t="str">
        <f t="shared" si="6"/>
        <v/>
      </c>
      <c r="O46" s="38" t="str">
        <f t="shared" si="7"/>
        <v/>
      </c>
    </row>
    <row r="47" spans="1:15" ht="31.95" customHeight="1" x14ac:dyDescent="0.3">
      <c r="A47" s="38" t="str">
        <f>IF('01_Proyectos'!A47="","",'01_Proyectos'!A47)</f>
        <v/>
      </c>
      <c r="B47" s="38" t="str">
        <f t="shared" si="4"/>
        <v/>
      </c>
      <c r="C47" s="32"/>
      <c r="D47" s="300"/>
      <c r="E47" s="32"/>
      <c r="F47" s="32"/>
      <c r="G47" s="32"/>
      <c r="H47" s="32"/>
      <c r="I47" s="32"/>
      <c r="J47" s="32"/>
      <c r="K47" s="32"/>
      <c r="L47" s="33"/>
      <c r="M47" s="34" t="str">
        <f t="shared" si="5"/>
        <v/>
      </c>
      <c r="N47" s="34" t="str">
        <f t="shared" si="6"/>
        <v/>
      </c>
      <c r="O47" s="38" t="str">
        <f t="shared" si="7"/>
        <v/>
      </c>
    </row>
    <row r="48" spans="1:15" ht="31.95" customHeight="1" x14ac:dyDescent="0.3">
      <c r="A48" s="38" t="str">
        <f>IF('01_Proyectos'!A48="","",'01_Proyectos'!A48)</f>
        <v/>
      </c>
      <c r="B48" s="38" t="str">
        <f t="shared" si="4"/>
        <v/>
      </c>
      <c r="C48" s="32"/>
      <c r="D48" s="300"/>
      <c r="E48" s="32"/>
      <c r="F48" s="32"/>
      <c r="G48" s="32"/>
      <c r="H48" s="32"/>
      <c r="I48" s="32"/>
      <c r="J48" s="32"/>
      <c r="K48" s="32"/>
      <c r="L48" s="33"/>
      <c r="M48" s="34" t="str">
        <f t="shared" si="5"/>
        <v/>
      </c>
      <c r="N48" s="34" t="str">
        <f t="shared" si="6"/>
        <v/>
      </c>
      <c r="O48" s="38" t="str">
        <f t="shared" si="7"/>
        <v/>
      </c>
    </row>
    <row r="49" spans="1:15" ht="31.95" customHeight="1" x14ac:dyDescent="0.3">
      <c r="A49" s="38" t="str">
        <f>IF('01_Proyectos'!A49="","",'01_Proyectos'!A49)</f>
        <v/>
      </c>
      <c r="B49" s="38" t="str">
        <f t="shared" si="4"/>
        <v/>
      </c>
      <c r="C49" s="32"/>
      <c r="D49" s="300"/>
      <c r="E49" s="32"/>
      <c r="F49" s="32"/>
      <c r="G49" s="32"/>
      <c r="H49" s="32"/>
      <c r="I49" s="32"/>
      <c r="J49" s="32"/>
      <c r="K49" s="32"/>
      <c r="L49" s="33"/>
      <c r="M49" s="34" t="str">
        <f t="shared" si="5"/>
        <v/>
      </c>
      <c r="N49" s="34" t="str">
        <f t="shared" si="6"/>
        <v/>
      </c>
      <c r="O49" s="38" t="str">
        <f t="shared" si="7"/>
        <v/>
      </c>
    </row>
    <row r="50" spans="1:15" ht="31.95" customHeight="1" x14ac:dyDescent="0.3">
      <c r="A50" s="38" t="str">
        <f>IF('01_Proyectos'!A50="","",'01_Proyectos'!A50)</f>
        <v/>
      </c>
      <c r="B50" s="38" t="str">
        <f t="shared" si="4"/>
        <v/>
      </c>
      <c r="C50" s="32"/>
      <c r="D50" s="300"/>
      <c r="E50" s="32"/>
      <c r="F50" s="32"/>
      <c r="G50" s="32"/>
      <c r="H50" s="32"/>
      <c r="I50" s="32"/>
      <c r="J50" s="32"/>
      <c r="K50" s="32"/>
      <c r="L50" s="33"/>
      <c r="M50" s="34" t="str">
        <f t="shared" si="5"/>
        <v/>
      </c>
      <c r="N50" s="34" t="str">
        <f t="shared" si="6"/>
        <v/>
      </c>
      <c r="O50" s="38" t="str">
        <f t="shared" si="7"/>
        <v/>
      </c>
    </row>
    <row r="51" spans="1:15" ht="31.95" customHeight="1" x14ac:dyDescent="0.3">
      <c r="A51" s="38" t="str">
        <f>IF('01_Proyectos'!A51="","",'01_Proyectos'!A51)</f>
        <v/>
      </c>
      <c r="B51" s="38" t="str">
        <f t="shared" si="4"/>
        <v/>
      </c>
      <c r="C51" s="32"/>
      <c r="D51" s="300"/>
      <c r="E51" s="32"/>
      <c r="F51" s="32"/>
      <c r="G51" s="32"/>
      <c r="H51" s="32"/>
      <c r="I51" s="32"/>
      <c r="J51" s="32"/>
      <c r="K51" s="32"/>
      <c r="L51" s="33"/>
      <c r="M51" s="34" t="str">
        <f t="shared" si="5"/>
        <v/>
      </c>
      <c r="N51" s="34" t="str">
        <f t="shared" si="6"/>
        <v/>
      </c>
      <c r="O51" s="38" t="str">
        <f t="shared" si="7"/>
        <v/>
      </c>
    </row>
    <row r="52" spans="1:15" ht="31.95" customHeight="1" x14ac:dyDescent="0.3">
      <c r="A52" s="38" t="str">
        <f>IF('01_Proyectos'!A52="","",'01_Proyectos'!A52)</f>
        <v/>
      </c>
      <c r="B52" s="38" t="str">
        <f t="shared" si="4"/>
        <v/>
      </c>
      <c r="C52" s="32"/>
      <c r="D52" s="300"/>
      <c r="E52" s="32"/>
      <c r="F52" s="32"/>
      <c r="G52" s="32"/>
      <c r="H52" s="32"/>
      <c r="I52" s="32"/>
      <c r="J52" s="32"/>
      <c r="K52" s="32"/>
      <c r="L52" s="33"/>
      <c r="M52" s="34" t="str">
        <f t="shared" si="5"/>
        <v/>
      </c>
      <c r="N52" s="34" t="str">
        <f t="shared" si="6"/>
        <v/>
      </c>
      <c r="O52" s="38" t="str">
        <f t="shared" si="7"/>
        <v/>
      </c>
    </row>
    <row r="53" spans="1:15" ht="31.95" customHeight="1" x14ac:dyDescent="0.3">
      <c r="A53" s="38" t="str">
        <f>IF('01_Proyectos'!A53="","",'01_Proyectos'!A53)</f>
        <v/>
      </c>
      <c r="B53" s="38" t="str">
        <f t="shared" si="4"/>
        <v/>
      </c>
      <c r="C53" s="32"/>
      <c r="D53" s="300"/>
      <c r="E53" s="32"/>
      <c r="F53" s="32"/>
      <c r="G53" s="32"/>
      <c r="H53" s="32"/>
      <c r="I53" s="32"/>
      <c r="J53" s="32"/>
      <c r="K53" s="32"/>
      <c r="L53" s="33"/>
      <c r="M53" s="34" t="str">
        <f t="shared" si="5"/>
        <v/>
      </c>
      <c r="N53" s="34" t="str">
        <f t="shared" si="6"/>
        <v/>
      </c>
      <c r="O53" s="38" t="str">
        <f t="shared" si="7"/>
        <v/>
      </c>
    </row>
    <row r="54" spans="1:15" ht="31.95" customHeight="1" x14ac:dyDescent="0.3">
      <c r="A54" s="38" t="str">
        <f>IF('01_Proyectos'!A54="","",'01_Proyectos'!A54)</f>
        <v/>
      </c>
      <c r="B54" s="38" t="str">
        <f t="shared" si="4"/>
        <v/>
      </c>
      <c r="C54" s="32"/>
      <c r="D54" s="300"/>
      <c r="E54" s="32"/>
      <c r="F54" s="32"/>
      <c r="G54" s="32"/>
      <c r="H54" s="32"/>
      <c r="I54" s="32"/>
      <c r="J54" s="32"/>
      <c r="K54" s="32"/>
      <c r="L54" s="33"/>
      <c r="M54" s="34" t="str">
        <f t="shared" si="5"/>
        <v/>
      </c>
      <c r="N54" s="34" t="str">
        <f t="shared" si="6"/>
        <v/>
      </c>
      <c r="O54" s="38" t="str">
        <f t="shared" si="7"/>
        <v/>
      </c>
    </row>
    <row r="55" spans="1:15" ht="31.95" customHeight="1" x14ac:dyDescent="0.3">
      <c r="A55" s="38" t="str">
        <f>IF('01_Proyectos'!A55="","",'01_Proyectos'!A55)</f>
        <v/>
      </c>
      <c r="B55" s="38" t="str">
        <f t="shared" si="4"/>
        <v/>
      </c>
      <c r="C55" s="32"/>
      <c r="D55" s="300"/>
      <c r="E55" s="32"/>
      <c r="F55" s="32"/>
      <c r="G55" s="32"/>
      <c r="H55" s="32"/>
      <c r="I55" s="32"/>
      <c r="J55" s="32"/>
      <c r="K55" s="32"/>
      <c r="L55" s="33"/>
      <c r="M55" s="34" t="str">
        <f t="shared" si="5"/>
        <v/>
      </c>
      <c r="N55" s="34" t="str">
        <f t="shared" si="6"/>
        <v/>
      </c>
      <c r="O55" s="38" t="str">
        <f t="shared" si="7"/>
        <v/>
      </c>
    </row>
    <row r="56" spans="1:15" ht="31.95" customHeight="1" x14ac:dyDescent="0.3">
      <c r="A56" s="38" t="str">
        <f>IF('01_Proyectos'!A56="","",'01_Proyectos'!A56)</f>
        <v/>
      </c>
      <c r="B56" s="38" t="str">
        <f t="shared" si="4"/>
        <v/>
      </c>
      <c r="C56" s="32"/>
      <c r="D56" s="300"/>
      <c r="E56" s="32"/>
      <c r="F56" s="32"/>
      <c r="G56" s="32"/>
      <c r="H56" s="32"/>
      <c r="I56" s="32"/>
      <c r="J56" s="32"/>
      <c r="K56" s="32"/>
      <c r="L56" s="33"/>
      <c r="M56" s="34" t="str">
        <f t="shared" si="5"/>
        <v/>
      </c>
      <c r="N56" s="34" t="str">
        <f t="shared" si="6"/>
        <v/>
      </c>
      <c r="O56" s="38" t="str">
        <f t="shared" si="7"/>
        <v/>
      </c>
    </row>
    <row r="57" spans="1:15" ht="31.95" customHeight="1" x14ac:dyDescent="0.3">
      <c r="A57" s="38" t="str">
        <f>IF('01_Proyectos'!A57="","",'01_Proyectos'!A57)</f>
        <v/>
      </c>
      <c r="B57" s="38" t="str">
        <f t="shared" si="4"/>
        <v/>
      </c>
      <c r="C57" s="32"/>
      <c r="D57" s="300"/>
      <c r="E57" s="32"/>
      <c r="F57" s="32"/>
      <c r="G57" s="32"/>
      <c r="H57" s="32"/>
      <c r="I57" s="32"/>
      <c r="J57" s="32"/>
      <c r="K57" s="32"/>
      <c r="L57" s="33"/>
      <c r="M57" s="34" t="str">
        <f t="shared" si="5"/>
        <v/>
      </c>
      <c r="N57" s="34" t="str">
        <f t="shared" si="6"/>
        <v/>
      </c>
      <c r="O57" s="38" t="str">
        <f t="shared" si="7"/>
        <v/>
      </c>
    </row>
    <row r="58" spans="1:15" ht="31.95" customHeight="1" x14ac:dyDescent="0.3">
      <c r="A58" s="38" t="str">
        <f>IF('01_Proyectos'!A58="","",'01_Proyectos'!A58)</f>
        <v/>
      </c>
      <c r="B58" s="38" t="str">
        <f t="shared" si="4"/>
        <v/>
      </c>
      <c r="C58" s="32"/>
      <c r="D58" s="300"/>
      <c r="E58" s="32"/>
      <c r="F58" s="32"/>
      <c r="G58" s="32"/>
      <c r="H58" s="32"/>
      <c r="I58" s="32"/>
      <c r="J58" s="32"/>
      <c r="K58" s="32"/>
      <c r="L58" s="33"/>
      <c r="M58" s="34" t="str">
        <f t="shared" si="5"/>
        <v/>
      </c>
      <c r="N58" s="34" t="str">
        <f t="shared" si="6"/>
        <v/>
      </c>
      <c r="O58" s="38" t="str">
        <f t="shared" si="7"/>
        <v/>
      </c>
    </row>
    <row r="59" spans="1:15" ht="31.95" customHeight="1" x14ac:dyDescent="0.3">
      <c r="A59" s="38" t="str">
        <f>IF('01_Proyectos'!A59="","",'01_Proyectos'!A59)</f>
        <v/>
      </c>
      <c r="B59" s="38" t="str">
        <f t="shared" si="4"/>
        <v/>
      </c>
      <c r="C59" s="32"/>
      <c r="D59" s="300"/>
      <c r="E59" s="32"/>
      <c r="F59" s="32"/>
      <c r="G59" s="32"/>
      <c r="H59" s="32"/>
      <c r="I59" s="32"/>
      <c r="J59" s="32"/>
      <c r="K59" s="32"/>
      <c r="L59" s="33"/>
      <c r="M59" s="34" t="str">
        <f t="shared" si="5"/>
        <v/>
      </c>
      <c r="N59" s="34" t="str">
        <f t="shared" si="6"/>
        <v/>
      </c>
      <c r="O59" s="38" t="str">
        <f t="shared" si="7"/>
        <v/>
      </c>
    </row>
    <row r="60" spans="1:15" ht="31.95" customHeight="1" x14ac:dyDescent="0.3">
      <c r="A60" s="38" t="str">
        <f>IF('01_Proyectos'!A60="","",'01_Proyectos'!A60)</f>
        <v/>
      </c>
      <c r="B60" s="38" t="str">
        <f t="shared" si="4"/>
        <v/>
      </c>
      <c r="C60" s="32"/>
      <c r="D60" s="300"/>
      <c r="E60" s="32"/>
      <c r="F60" s="32"/>
      <c r="G60" s="32"/>
      <c r="H60" s="32"/>
      <c r="I60" s="32"/>
      <c r="J60" s="32"/>
      <c r="K60" s="32"/>
      <c r="L60" s="33"/>
      <c r="M60" s="34" t="str">
        <f t="shared" si="5"/>
        <v/>
      </c>
      <c r="N60" s="34" t="str">
        <f t="shared" si="6"/>
        <v/>
      </c>
      <c r="O60" s="38" t="str">
        <f t="shared" si="7"/>
        <v/>
      </c>
    </row>
    <row r="61" spans="1:15" ht="31.95" customHeight="1" x14ac:dyDescent="0.3">
      <c r="A61" s="38" t="str">
        <f>IF('01_Proyectos'!A61="","",'01_Proyectos'!A61)</f>
        <v/>
      </c>
      <c r="B61" s="38" t="str">
        <f t="shared" si="4"/>
        <v/>
      </c>
      <c r="C61" s="32"/>
      <c r="D61" s="300"/>
      <c r="E61" s="32"/>
      <c r="F61" s="32"/>
      <c r="G61" s="32"/>
      <c r="H61" s="32"/>
      <c r="I61" s="32"/>
      <c r="J61" s="32"/>
      <c r="K61" s="32"/>
      <c r="L61" s="33"/>
      <c r="M61" s="34" t="str">
        <f t="shared" si="5"/>
        <v/>
      </c>
      <c r="N61" s="34" t="str">
        <f t="shared" si="6"/>
        <v/>
      </c>
      <c r="O61" s="38" t="str">
        <f t="shared" si="7"/>
        <v/>
      </c>
    </row>
    <row r="62" spans="1:15" ht="31.95" customHeight="1" x14ac:dyDescent="0.3">
      <c r="A62" s="38" t="str">
        <f>IF('01_Proyectos'!A62="","",'01_Proyectos'!A62)</f>
        <v/>
      </c>
      <c r="B62" s="38" t="str">
        <f t="shared" si="4"/>
        <v/>
      </c>
      <c r="C62" s="32"/>
      <c r="D62" s="300"/>
      <c r="E62" s="32"/>
      <c r="F62" s="32"/>
      <c r="G62" s="32"/>
      <c r="H62" s="32"/>
      <c r="I62" s="32"/>
      <c r="J62" s="32"/>
      <c r="K62" s="32"/>
      <c r="L62" s="33"/>
      <c r="M62" s="34" t="str">
        <f t="shared" si="5"/>
        <v/>
      </c>
      <c r="N62" s="34" t="str">
        <f t="shared" si="6"/>
        <v/>
      </c>
      <c r="O62" s="38" t="str">
        <f t="shared" si="7"/>
        <v/>
      </c>
    </row>
    <row r="63" spans="1:15" ht="31.95" customHeight="1" x14ac:dyDescent="0.3">
      <c r="A63" s="38" t="str">
        <f>IF('01_Proyectos'!A63="","",'01_Proyectos'!A63)</f>
        <v/>
      </c>
      <c r="B63" s="38" t="str">
        <f t="shared" si="4"/>
        <v/>
      </c>
      <c r="C63" s="32"/>
      <c r="D63" s="300"/>
      <c r="E63" s="32"/>
      <c r="F63" s="32"/>
      <c r="G63" s="32"/>
      <c r="H63" s="32"/>
      <c r="I63" s="32"/>
      <c r="J63" s="32"/>
      <c r="K63" s="32"/>
      <c r="L63" s="33"/>
      <c r="M63" s="34" t="str">
        <f t="shared" si="5"/>
        <v/>
      </c>
      <c r="N63" s="34" t="str">
        <f t="shared" si="6"/>
        <v/>
      </c>
      <c r="O63" s="38" t="str">
        <f t="shared" si="7"/>
        <v/>
      </c>
    </row>
    <row r="64" spans="1:15" ht="31.95" customHeight="1" x14ac:dyDescent="0.3">
      <c r="A64" s="38" t="str">
        <f>IF('01_Proyectos'!A64="","",'01_Proyectos'!A64)</f>
        <v/>
      </c>
      <c r="B64" s="38" t="str">
        <f t="shared" si="4"/>
        <v/>
      </c>
      <c r="C64" s="32"/>
      <c r="D64" s="300"/>
      <c r="E64" s="32"/>
      <c r="F64" s="32"/>
      <c r="G64" s="32"/>
      <c r="H64" s="32"/>
      <c r="I64" s="32"/>
      <c r="J64" s="32"/>
      <c r="K64" s="32"/>
      <c r="L64" s="33"/>
      <c r="M64" s="34" t="str">
        <f t="shared" si="5"/>
        <v/>
      </c>
      <c r="N64" s="34" t="str">
        <f t="shared" si="6"/>
        <v/>
      </c>
      <c r="O64" s="38" t="str">
        <f t="shared" si="7"/>
        <v/>
      </c>
    </row>
    <row r="65" spans="1:15" ht="31.95" customHeight="1" x14ac:dyDescent="0.3">
      <c r="A65" s="38" t="str">
        <f>IF('01_Proyectos'!A65="","",'01_Proyectos'!A65)</f>
        <v/>
      </c>
      <c r="B65" s="38" t="str">
        <f t="shared" si="4"/>
        <v/>
      </c>
      <c r="C65" s="32"/>
      <c r="D65" s="300"/>
      <c r="E65" s="32"/>
      <c r="F65" s="32"/>
      <c r="G65" s="32"/>
      <c r="H65" s="32"/>
      <c r="I65" s="32"/>
      <c r="J65" s="32"/>
      <c r="K65" s="32"/>
      <c r="L65" s="33"/>
      <c r="M65" s="34" t="str">
        <f t="shared" si="5"/>
        <v/>
      </c>
      <c r="N65" s="34" t="str">
        <f t="shared" si="6"/>
        <v/>
      </c>
      <c r="O65" s="38" t="str">
        <f t="shared" si="7"/>
        <v/>
      </c>
    </row>
    <row r="66" spans="1:15" ht="31.95" customHeight="1" x14ac:dyDescent="0.3">
      <c r="A66" s="38" t="str">
        <f>IF('01_Proyectos'!A66="","",'01_Proyectos'!A66)</f>
        <v/>
      </c>
      <c r="B66" s="38" t="str">
        <f t="shared" si="4"/>
        <v/>
      </c>
      <c r="C66" s="32"/>
      <c r="D66" s="300"/>
      <c r="E66" s="32"/>
      <c r="F66" s="32"/>
      <c r="G66" s="32"/>
      <c r="H66" s="32"/>
      <c r="I66" s="32"/>
      <c r="J66" s="32"/>
      <c r="K66" s="32"/>
      <c r="L66" s="33"/>
      <c r="M66" s="34" t="str">
        <f t="shared" si="5"/>
        <v/>
      </c>
      <c r="N66" s="34" t="str">
        <f t="shared" si="6"/>
        <v/>
      </c>
      <c r="O66" s="38" t="str">
        <f t="shared" si="7"/>
        <v/>
      </c>
    </row>
    <row r="67" spans="1:15" ht="31.95" customHeight="1" x14ac:dyDescent="0.3">
      <c r="A67" s="38" t="str">
        <f>IF('01_Proyectos'!A67="","",'01_Proyectos'!A67)</f>
        <v/>
      </c>
      <c r="B67" s="38" t="str">
        <f t="shared" si="4"/>
        <v/>
      </c>
      <c r="C67" s="32"/>
      <c r="D67" s="300"/>
      <c r="E67" s="32"/>
      <c r="F67" s="32"/>
      <c r="G67" s="32"/>
      <c r="H67" s="32"/>
      <c r="I67" s="32"/>
      <c r="J67" s="32"/>
      <c r="K67" s="32"/>
      <c r="L67" s="33"/>
      <c r="M67" s="34" t="str">
        <f t="shared" si="5"/>
        <v/>
      </c>
      <c r="N67" s="34" t="str">
        <f t="shared" si="6"/>
        <v/>
      </c>
      <c r="O67" s="38" t="str">
        <f t="shared" si="7"/>
        <v/>
      </c>
    </row>
    <row r="68" spans="1:15" ht="31.95" customHeight="1" x14ac:dyDescent="0.3">
      <c r="A68" s="38" t="str">
        <f>IF('01_Proyectos'!A68="","",'01_Proyectos'!A68)</f>
        <v/>
      </c>
      <c r="B68" s="38" t="str">
        <f t="shared" ref="B68:B103" si="8">IF($A68="","",_xlfn.XLOOKUP($A68,Proy_Folio,Proy_Nombre,""))</f>
        <v/>
      </c>
      <c r="C68" s="32"/>
      <c r="D68" s="300"/>
      <c r="E68" s="32"/>
      <c r="F68" s="32"/>
      <c r="G68" s="32"/>
      <c r="H68" s="32"/>
      <c r="I68" s="32"/>
      <c r="J68" s="32"/>
      <c r="K68" s="32"/>
      <c r="L68" s="33"/>
      <c r="M68" s="34" t="str">
        <f t="shared" ref="M68:M103" si="9">IF($L68="","",_xlfn.XLOOKUP($L68,Cat_Sust,Val_Sust,""))</f>
        <v/>
      </c>
      <c r="N68" s="34" t="str">
        <f t="shared" ref="N68:N103" si="10">IF($L68="","",IF(AND($C68&lt;&gt;"",$E68&lt;&gt;"",$F68&lt;&gt;"",$I68&lt;&gt;"",$J68&lt;&gt;"",$K68&lt;&gt;""),INDEX(Cat_SiNo,1),INDEX(Cat_SiNo,2)))</f>
        <v/>
      </c>
      <c r="O68" s="38" t="str">
        <f t="shared" ref="O68:O103" si="11">IF($A68="","",IF($L68=INDEX(Cat_Sust,4),"II — requiere subsanación antes del cierre",IF(AND(OR($L68=INDEX(Cat_Sust,2),$L68=INDEX(Cat_Sust,3)),$N68&lt;&gt;INDEX(Cat_SiNo,1)),"Media o Alta sin evidencia suficiente (Ap. 3.5 y Ap. 4.2)",IF(AND($L68=INDEX(Cat_Sust,1),$N68&lt;&gt;INDEX(Cat_SiNo,1)),"Baja sin información suficiente: procede II (Ap. 3.5)",IF(AND($D68=INDEX(Cat_SiNo,2),OR($E68=INDEX(Cat_CondAfect,2),$E68=INDEX(Cat_CondAfect,3),$E68=INDEX(Cat_CondAfect,4))),"La población no recibe el servicio: la condición corresponde a Acceso, o a Seguridad si se trata de riesgo",IF(AND($D68=INDEX(Cat_SiNo,1),$E68=INDEX(Cat_CondAfect,1)),"La población ya recibe el servicio: revise si corresponde Continuidad, Capacidad o Calidad",""))))))</f>
        <v/>
      </c>
    </row>
    <row r="69" spans="1:15" ht="31.95" customHeight="1" x14ac:dyDescent="0.3">
      <c r="A69" s="38" t="str">
        <f>IF('01_Proyectos'!A69="","",'01_Proyectos'!A69)</f>
        <v/>
      </c>
      <c r="B69" s="38" t="str">
        <f t="shared" si="8"/>
        <v/>
      </c>
      <c r="C69" s="32"/>
      <c r="D69" s="300"/>
      <c r="E69" s="32"/>
      <c r="F69" s="32"/>
      <c r="G69" s="32"/>
      <c r="H69" s="32"/>
      <c r="I69" s="32"/>
      <c r="J69" s="32"/>
      <c r="K69" s="32"/>
      <c r="L69" s="33"/>
      <c r="M69" s="34" t="str">
        <f t="shared" si="9"/>
        <v/>
      </c>
      <c r="N69" s="34" t="str">
        <f t="shared" si="10"/>
        <v/>
      </c>
      <c r="O69" s="38" t="str">
        <f t="shared" si="11"/>
        <v/>
      </c>
    </row>
    <row r="70" spans="1:15" ht="31.95" customHeight="1" x14ac:dyDescent="0.3">
      <c r="A70" s="38" t="str">
        <f>IF('01_Proyectos'!A70="","",'01_Proyectos'!A70)</f>
        <v/>
      </c>
      <c r="B70" s="38" t="str">
        <f t="shared" si="8"/>
        <v/>
      </c>
      <c r="C70" s="32"/>
      <c r="D70" s="300"/>
      <c r="E70" s="32"/>
      <c r="F70" s="32"/>
      <c r="G70" s="32"/>
      <c r="H70" s="32"/>
      <c r="I70" s="32"/>
      <c r="J70" s="32"/>
      <c r="K70" s="32"/>
      <c r="L70" s="33"/>
      <c r="M70" s="34" t="str">
        <f t="shared" si="9"/>
        <v/>
      </c>
      <c r="N70" s="34" t="str">
        <f t="shared" si="10"/>
        <v/>
      </c>
      <c r="O70" s="38" t="str">
        <f t="shared" si="11"/>
        <v/>
      </c>
    </row>
    <row r="71" spans="1:15" ht="31.95" customHeight="1" x14ac:dyDescent="0.3">
      <c r="A71" s="38" t="str">
        <f>IF('01_Proyectos'!A71="","",'01_Proyectos'!A71)</f>
        <v/>
      </c>
      <c r="B71" s="38" t="str">
        <f t="shared" si="8"/>
        <v/>
      </c>
      <c r="C71" s="32"/>
      <c r="D71" s="300"/>
      <c r="E71" s="32"/>
      <c r="F71" s="32"/>
      <c r="G71" s="32"/>
      <c r="H71" s="32"/>
      <c r="I71" s="32"/>
      <c r="J71" s="32"/>
      <c r="K71" s="32"/>
      <c r="L71" s="33"/>
      <c r="M71" s="34" t="str">
        <f t="shared" si="9"/>
        <v/>
      </c>
      <c r="N71" s="34" t="str">
        <f t="shared" si="10"/>
        <v/>
      </c>
      <c r="O71" s="38" t="str">
        <f t="shared" si="11"/>
        <v/>
      </c>
    </row>
    <row r="72" spans="1:15" ht="31.95" customHeight="1" x14ac:dyDescent="0.3">
      <c r="A72" s="38" t="str">
        <f>IF('01_Proyectos'!A72="","",'01_Proyectos'!A72)</f>
        <v/>
      </c>
      <c r="B72" s="38" t="str">
        <f t="shared" si="8"/>
        <v/>
      </c>
      <c r="C72" s="32"/>
      <c r="D72" s="300"/>
      <c r="E72" s="32"/>
      <c r="F72" s="32"/>
      <c r="G72" s="32"/>
      <c r="H72" s="32"/>
      <c r="I72" s="32"/>
      <c r="J72" s="32"/>
      <c r="K72" s="32"/>
      <c r="L72" s="33"/>
      <c r="M72" s="34" t="str">
        <f t="shared" si="9"/>
        <v/>
      </c>
      <c r="N72" s="34" t="str">
        <f t="shared" si="10"/>
        <v/>
      </c>
      <c r="O72" s="38" t="str">
        <f t="shared" si="11"/>
        <v/>
      </c>
    </row>
    <row r="73" spans="1:15" ht="31.95" customHeight="1" x14ac:dyDescent="0.3">
      <c r="A73" s="38" t="str">
        <f>IF('01_Proyectos'!A73="","",'01_Proyectos'!A73)</f>
        <v/>
      </c>
      <c r="B73" s="38" t="str">
        <f t="shared" si="8"/>
        <v/>
      </c>
      <c r="C73" s="32"/>
      <c r="D73" s="300"/>
      <c r="E73" s="32"/>
      <c r="F73" s="32"/>
      <c r="G73" s="32"/>
      <c r="H73" s="32"/>
      <c r="I73" s="32"/>
      <c r="J73" s="32"/>
      <c r="K73" s="32"/>
      <c r="L73" s="33"/>
      <c r="M73" s="34" t="str">
        <f t="shared" si="9"/>
        <v/>
      </c>
      <c r="N73" s="34" t="str">
        <f t="shared" si="10"/>
        <v/>
      </c>
      <c r="O73" s="38" t="str">
        <f t="shared" si="11"/>
        <v/>
      </c>
    </row>
    <row r="74" spans="1:15" ht="31.95" customHeight="1" x14ac:dyDescent="0.3">
      <c r="A74" s="38" t="str">
        <f>IF('01_Proyectos'!A74="","",'01_Proyectos'!A74)</f>
        <v/>
      </c>
      <c r="B74" s="38" t="str">
        <f t="shared" si="8"/>
        <v/>
      </c>
      <c r="C74" s="32"/>
      <c r="D74" s="300"/>
      <c r="E74" s="32"/>
      <c r="F74" s="32"/>
      <c r="G74" s="32"/>
      <c r="H74" s="32"/>
      <c r="I74" s="32"/>
      <c r="J74" s="32"/>
      <c r="K74" s="32"/>
      <c r="L74" s="33"/>
      <c r="M74" s="34" t="str">
        <f t="shared" si="9"/>
        <v/>
      </c>
      <c r="N74" s="34" t="str">
        <f t="shared" si="10"/>
        <v/>
      </c>
      <c r="O74" s="38" t="str">
        <f t="shared" si="11"/>
        <v/>
      </c>
    </row>
    <row r="75" spans="1:15" ht="31.95" customHeight="1" x14ac:dyDescent="0.3">
      <c r="A75" s="38" t="str">
        <f>IF('01_Proyectos'!A75="","",'01_Proyectos'!A75)</f>
        <v/>
      </c>
      <c r="B75" s="38" t="str">
        <f t="shared" si="8"/>
        <v/>
      </c>
      <c r="C75" s="32"/>
      <c r="D75" s="300"/>
      <c r="E75" s="32"/>
      <c r="F75" s="32"/>
      <c r="G75" s="32"/>
      <c r="H75" s="32"/>
      <c r="I75" s="32"/>
      <c r="J75" s="32"/>
      <c r="K75" s="32"/>
      <c r="L75" s="33"/>
      <c r="M75" s="34" t="str">
        <f t="shared" si="9"/>
        <v/>
      </c>
      <c r="N75" s="34" t="str">
        <f t="shared" si="10"/>
        <v/>
      </c>
      <c r="O75" s="38" t="str">
        <f t="shared" si="11"/>
        <v/>
      </c>
    </row>
    <row r="76" spans="1:15" ht="31.95" customHeight="1" x14ac:dyDescent="0.3">
      <c r="A76" s="38" t="str">
        <f>IF('01_Proyectos'!A76="","",'01_Proyectos'!A76)</f>
        <v/>
      </c>
      <c r="B76" s="38" t="str">
        <f t="shared" si="8"/>
        <v/>
      </c>
      <c r="C76" s="32"/>
      <c r="D76" s="300"/>
      <c r="E76" s="32"/>
      <c r="F76" s="32"/>
      <c r="G76" s="32"/>
      <c r="H76" s="32"/>
      <c r="I76" s="32"/>
      <c r="J76" s="32"/>
      <c r="K76" s="32"/>
      <c r="L76" s="33"/>
      <c r="M76" s="34" t="str">
        <f t="shared" si="9"/>
        <v/>
      </c>
      <c r="N76" s="34" t="str">
        <f t="shared" si="10"/>
        <v/>
      </c>
      <c r="O76" s="38" t="str">
        <f t="shared" si="11"/>
        <v/>
      </c>
    </row>
    <row r="77" spans="1:15" ht="31.95" customHeight="1" x14ac:dyDescent="0.3">
      <c r="A77" s="38" t="str">
        <f>IF('01_Proyectos'!A77="","",'01_Proyectos'!A77)</f>
        <v/>
      </c>
      <c r="B77" s="38" t="str">
        <f t="shared" si="8"/>
        <v/>
      </c>
      <c r="C77" s="32"/>
      <c r="D77" s="300"/>
      <c r="E77" s="32"/>
      <c r="F77" s="32"/>
      <c r="G77" s="32"/>
      <c r="H77" s="32"/>
      <c r="I77" s="32"/>
      <c r="J77" s="32"/>
      <c r="K77" s="32"/>
      <c r="L77" s="33"/>
      <c r="M77" s="34" t="str">
        <f t="shared" si="9"/>
        <v/>
      </c>
      <c r="N77" s="34" t="str">
        <f t="shared" si="10"/>
        <v/>
      </c>
      <c r="O77" s="38" t="str">
        <f t="shared" si="11"/>
        <v/>
      </c>
    </row>
    <row r="78" spans="1:15" ht="31.95" customHeight="1" x14ac:dyDescent="0.3">
      <c r="A78" s="38" t="str">
        <f>IF('01_Proyectos'!A78="","",'01_Proyectos'!A78)</f>
        <v/>
      </c>
      <c r="B78" s="38" t="str">
        <f t="shared" si="8"/>
        <v/>
      </c>
      <c r="C78" s="32"/>
      <c r="D78" s="300"/>
      <c r="E78" s="32"/>
      <c r="F78" s="32"/>
      <c r="G78" s="32"/>
      <c r="H78" s="32"/>
      <c r="I78" s="32"/>
      <c r="J78" s="32"/>
      <c r="K78" s="32"/>
      <c r="L78" s="33"/>
      <c r="M78" s="34" t="str">
        <f t="shared" si="9"/>
        <v/>
      </c>
      <c r="N78" s="34" t="str">
        <f t="shared" si="10"/>
        <v/>
      </c>
      <c r="O78" s="38" t="str">
        <f t="shared" si="11"/>
        <v/>
      </c>
    </row>
    <row r="79" spans="1:15" ht="31.95" customHeight="1" x14ac:dyDescent="0.3">
      <c r="A79" s="38" t="str">
        <f>IF('01_Proyectos'!A79="","",'01_Proyectos'!A79)</f>
        <v/>
      </c>
      <c r="B79" s="38" t="str">
        <f t="shared" si="8"/>
        <v/>
      </c>
      <c r="C79" s="32"/>
      <c r="D79" s="300"/>
      <c r="E79" s="32"/>
      <c r="F79" s="32"/>
      <c r="G79" s="32"/>
      <c r="H79" s="32"/>
      <c r="I79" s="32"/>
      <c r="J79" s="32"/>
      <c r="K79" s="32"/>
      <c r="L79" s="33"/>
      <c r="M79" s="34" t="str">
        <f t="shared" si="9"/>
        <v/>
      </c>
      <c r="N79" s="34" t="str">
        <f t="shared" si="10"/>
        <v/>
      </c>
      <c r="O79" s="38" t="str">
        <f t="shared" si="11"/>
        <v/>
      </c>
    </row>
    <row r="80" spans="1:15" ht="31.95" customHeight="1" x14ac:dyDescent="0.3">
      <c r="A80" s="38" t="str">
        <f>IF('01_Proyectos'!A80="","",'01_Proyectos'!A80)</f>
        <v/>
      </c>
      <c r="B80" s="38" t="str">
        <f t="shared" si="8"/>
        <v/>
      </c>
      <c r="C80" s="32"/>
      <c r="D80" s="300"/>
      <c r="E80" s="32"/>
      <c r="F80" s="32"/>
      <c r="G80" s="32"/>
      <c r="H80" s="32"/>
      <c r="I80" s="32"/>
      <c r="J80" s="32"/>
      <c r="K80" s="32"/>
      <c r="L80" s="33"/>
      <c r="M80" s="34" t="str">
        <f t="shared" si="9"/>
        <v/>
      </c>
      <c r="N80" s="34" t="str">
        <f t="shared" si="10"/>
        <v/>
      </c>
      <c r="O80" s="38" t="str">
        <f t="shared" si="11"/>
        <v/>
      </c>
    </row>
    <row r="81" spans="1:15" ht="31.95" customHeight="1" x14ac:dyDescent="0.3">
      <c r="A81" s="38" t="str">
        <f>IF('01_Proyectos'!A81="","",'01_Proyectos'!A81)</f>
        <v/>
      </c>
      <c r="B81" s="38" t="str">
        <f t="shared" si="8"/>
        <v/>
      </c>
      <c r="C81" s="32"/>
      <c r="D81" s="300"/>
      <c r="E81" s="32"/>
      <c r="F81" s="32"/>
      <c r="G81" s="32"/>
      <c r="H81" s="32"/>
      <c r="I81" s="32"/>
      <c r="J81" s="32"/>
      <c r="K81" s="32"/>
      <c r="L81" s="33"/>
      <c r="M81" s="34" t="str">
        <f t="shared" si="9"/>
        <v/>
      </c>
      <c r="N81" s="34" t="str">
        <f t="shared" si="10"/>
        <v/>
      </c>
      <c r="O81" s="38" t="str">
        <f t="shared" si="11"/>
        <v/>
      </c>
    </row>
    <row r="82" spans="1:15" ht="31.95" customHeight="1" x14ac:dyDescent="0.3">
      <c r="A82" s="38" t="str">
        <f>IF('01_Proyectos'!A82="","",'01_Proyectos'!A82)</f>
        <v/>
      </c>
      <c r="B82" s="38" t="str">
        <f t="shared" si="8"/>
        <v/>
      </c>
      <c r="C82" s="32"/>
      <c r="D82" s="300"/>
      <c r="E82" s="32"/>
      <c r="F82" s="32"/>
      <c r="G82" s="32"/>
      <c r="H82" s="32"/>
      <c r="I82" s="32"/>
      <c r="J82" s="32"/>
      <c r="K82" s="32"/>
      <c r="L82" s="33"/>
      <c r="M82" s="34" t="str">
        <f t="shared" si="9"/>
        <v/>
      </c>
      <c r="N82" s="34" t="str">
        <f t="shared" si="10"/>
        <v/>
      </c>
      <c r="O82" s="38" t="str">
        <f t="shared" si="11"/>
        <v/>
      </c>
    </row>
    <row r="83" spans="1:15" ht="31.95" customHeight="1" x14ac:dyDescent="0.3">
      <c r="A83" s="38" t="str">
        <f>IF('01_Proyectos'!A83="","",'01_Proyectos'!A83)</f>
        <v/>
      </c>
      <c r="B83" s="38" t="str">
        <f t="shared" si="8"/>
        <v/>
      </c>
      <c r="C83" s="32"/>
      <c r="D83" s="300"/>
      <c r="E83" s="32"/>
      <c r="F83" s="32"/>
      <c r="G83" s="32"/>
      <c r="H83" s="32"/>
      <c r="I83" s="32"/>
      <c r="J83" s="32"/>
      <c r="K83" s="32"/>
      <c r="L83" s="33"/>
      <c r="M83" s="34" t="str">
        <f t="shared" si="9"/>
        <v/>
      </c>
      <c r="N83" s="34" t="str">
        <f t="shared" si="10"/>
        <v/>
      </c>
      <c r="O83" s="38" t="str">
        <f t="shared" si="11"/>
        <v/>
      </c>
    </row>
    <row r="84" spans="1:15" ht="31.95" customHeight="1" x14ac:dyDescent="0.3">
      <c r="A84" s="38" t="str">
        <f>IF('01_Proyectos'!A84="","",'01_Proyectos'!A84)</f>
        <v/>
      </c>
      <c r="B84" s="38" t="str">
        <f t="shared" si="8"/>
        <v/>
      </c>
      <c r="C84" s="32"/>
      <c r="D84" s="300"/>
      <c r="E84" s="32"/>
      <c r="F84" s="32"/>
      <c r="G84" s="32"/>
      <c r="H84" s="32"/>
      <c r="I84" s="32"/>
      <c r="J84" s="32"/>
      <c r="K84" s="32"/>
      <c r="L84" s="33"/>
      <c r="M84" s="34" t="str">
        <f t="shared" si="9"/>
        <v/>
      </c>
      <c r="N84" s="34" t="str">
        <f t="shared" si="10"/>
        <v/>
      </c>
      <c r="O84" s="38" t="str">
        <f t="shared" si="11"/>
        <v/>
      </c>
    </row>
    <row r="85" spans="1:15" ht="31.95" customHeight="1" x14ac:dyDescent="0.3">
      <c r="A85" s="38" t="str">
        <f>IF('01_Proyectos'!A85="","",'01_Proyectos'!A85)</f>
        <v/>
      </c>
      <c r="B85" s="38" t="str">
        <f t="shared" si="8"/>
        <v/>
      </c>
      <c r="C85" s="32"/>
      <c r="D85" s="300"/>
      <c r="E85" s="32"/>
      <c r="F85" s="32"/>
      <c r="G85" s="32"/>
      <c r="H85" s="32"/>
      <c r="I85" s="32"/>
      <c r="J85" s="32"/>
      <c r="K85" s="32"/>
      <c r="L85" s="33"/>
      <c r="M85" s="34" t="str">
        <f t="shared" si="9"/>
        <v/>
      </c>
      <c r="N85" s="34" t="str">
        <f t="shared" si="10"/>
        <v/>
      </c>
      <c r="O85" s="38" t="str">
        <f t="shared" si="11"/>
        <v/>
      </c>
    </row>
    <row r="86" spans="1:15" ht="31.95" customHeight="1" x14ac:dyDescent="0.3">
      <c r="A86" s="38" t="str">
        <f>IF('01_Proyectos'!A86="","",'01_Proyectos'!A86)</f>
        <v/>
      </c>
      <c r="B86" s="38" t="str">
        <f t="shared" si="8"/>
        <v/>
      </c>
      <c r="C86" s="32"/>
      <c r="D86" s="300"/>
      <c r="E86" s="32"/>
      <c r="F86" s="32"/>
      <c r="G86" s="32"/>
      <c r="H86" s="32"/>
      <c r="I86" s="32"/>
      <c r="J86" s="32"/>
      <c r="K86" s="32"/>
      <c r="L86" s="33"/>
      <c r="M86" s="34" t="str">
        <f t="shared" si="9"/>
        <v/>
      </c>
      <c r="N86" s="34" t="str">
        <f t="shared" si="10"/>
        <v/>
      </c>
      <c r="O86" s="38" t="str">
        <f t="shared" si="11"/>
        <v/>
      </c>
    </row>
    <row r="87" spans="1:15" ht="31.95" customHeight="1" x14ac:dyDescent="0.3">
      <c r="A87" s="38" t="str">
        <f>IF('01_Proyectos'!A87="","",'01_Proyectos'!A87)</f>
        <v/>
      </c>
      <c r="B87" s="38" t="str">
        <f t="shared" si="8"/>
        <v/>
      </c>
      <c r="C87" s="32"/>
      <c r="D87" s="300"/>
      <c r="E87" s="32"/>
      <c r="F87" s="32"/>
      <c r="G87" s="32"/>
      <c r="H87" s="32"/>
      <c r="I87" s="32"/>
      <c r="J87" s="32"/>
      <c r="K87" s="32"/>
      <c r="L87" s="33"/>
      <c r="M87" s="34" t="str">
        <f t="shared" si="9"/>
        <v/>
      </c>
      <c r="N87" s="34" t="str">
        <f t="shared" si="10"/>
        <v/>
      </c>
      <c r="O87" s="38" t="str">
        <f t="shared" si="11"/>
        <v/>
      </c>
    </row>
    <row r="88" spans="1:15" ht="31.95" customHeight="1" x14ac:dyDescent="0.3">
      <c r="A88" s="38" t="str">
        <f>IF('01_Proyectos'!A88="","",'01_Proyectos'!A88)</f>
        <v/>
      </c>
      <c r="B88" s="38" t="str">
        <f t="shared" si="8"/>
        <v/>
      </c>
      <c r="C88" s="32"/>
      <c r="D88" s="300"/>
      <c r="E88" s="32"/>
      <c r="F88" s="32"/>
      <c r="G88" s="32"/>
      <c r="H88" s="32"/>
      <c r="I88" s="32"/>
      <c r="J88" s="32"/>
      <c r="K88" s="32"/>
      <c r="L88" s="33"/>
      <c r="M88" s="34" t="str">
        <f t="shared" si="9"/>
        <v/>
      </c>
      <c r="N88" s="34" t="str">
        <f t="shared" si="10"/>
        <v/>
      </c>
      <c r="O88" s="38" t="str">
        <f t="shared" si="11"/>
        <v/>
      </c>
    </row>
    <row r="89" spans="1:15" ht="31.95" customHeight="1" x14ac:dyDescent="0.3">
      <c r="A89" s="38" t="str">
        <f>IF('01_Proyectos'!A89="","",'01_Proyectos'!A89)</f>
        <v/>
      </c>
      <c r="B89" s="38" t="str">
        <f t="shared" si="8"/>
        <v/>
      </c>
      <c r="C89" s="32"/>
      <c r="D89" s="300"/>
      <c r="E89" s="32"/>
      <c r="F89" s="32"/>
      <c r="G89" s="32"/>
      <c r="H89" s="32"/>
      <c r="I89" s="32"/>
      <c r="J89" s="32"/>
      <c r="K89" s="32"/>
      <c r="L89" s="33"/>
      <c r="M89" s="34" t="str">
        <f t="shared" si="9"/>
        <v/>
      </c>
      <c r="N89" s="34" t="str">
        <f t="shared" si="10"/>
        <v/>
      </c>
      <c r="O89" s="38" t="str">
        <f t="shared" si="11"/>
        <v/>
      </c>
    </row>
    <row r="90" spans="1:15" ht="31.95" customHeight="1" x14ac:dyDescent="0.3">
      <c r="A90" s="38" t="str">
        <f>IF('01_Proyectos'!A90="","",'01_Proyectos'!A90)</f>
        <v/>
      </c>
      <c r="B90" s="38" t="str">
        <f t="shared" si="8"/>
        <v/>
      </c>
      <c r="C90" s="32"/>
      <c r="D90" s="300"/>
      <c r="E90" s="32"/>
      <c r="F90" s="32"/>
      <c r="G90" s="32"/>
      <c r="H90" s="32"/>
      <c r="I90" s="32"/>
      <c r="J90" s="32"/>
      <c r="K90" s="32"/>
      <c r="L90" s="33"/>
      <c r="M90" s="34" t="str">
        <f t="shared" si="9"/>
        <v/>
      </c>
      <c r="N90" s="34" t="str">
        <f t="shared" si="10"/>
        <v/>
      </c>
      <c r="O90" s="38" t="str">
        <f t="shared" si="11"/>
        <v/>
      </c>
    </row>
    <row r="91" spans="1:15" ht="31.95" customHeight="1" x14ac:dyDescent="0.3">
      <c r="A91" s="38" t="str">
        <f>IF('01_Proyectos'!A91="","",'01_Proyectos'!A91)</f>
        <v/>
      </c>
      <c r="B91" s="38" t="str">
        <f t="shared" si="8"/>
        <v/>
      </c>
      <c r="C91" s="32"/>
      <c r="D91" s="300"/>
      <c r="E91" s="32"/>
      <c r="F91" s="32"/>
      <c r="G91" s="32"/>
      <c r="H91" s="32"/>
      <c r="I91" s="32"/>
      <c r="J91" s="32"/>
      <c r="K91" s="32"/>
      <c r="L91" s="33"/>
      <c r="M91" s="34" t="str">
        <f t="shared" si="9"/>
        <v/>
      </c>
      <c r="N91" s="34" t="str">
        <f t="shared" si="10"/>
        <v/>
      </c>
      <c r="O91" s="38" t="str">
        <f t="shared" si="11"/>
        <v/>
      </c>
    </row>
    <row r="92" spans="1:15" ht="31.95" customHeight="1" x14ac:dyDescent="0.3">
      <c r="A92" s="38" t="str">
        <f>IF('01_Proyectos'!A92="","",'01_Proyectos'!A92)</f>
        <v/>
      </c>
      <c r="B92" s="38" t="str">
        <f t="shared" si="8"/>
        <v/>
      </c>
      <c r="C92" s="32"/>
      <c r="D92" s="300"/>
      <c r="E92" s="32"/>
      <c r="F92" s="32"/>
      <c r="G92" s="32"/>
      <c r="H92" s="32"/>
      <c r="I92" s="32"/>
      <c r="J92" s="32"/>
      <c r="K92" s="32"/>
      <c r="L92" s="33"/>
      <c r="M92" s="34" t="str">
        <f t="shared" si="9"/>
        <v/>
      </c>
      <c r="N92" s="34" t="str">
        <f t="shared" si="10"/>
        <v/>
      </c>
      <c r="O92" s="38" t="str">
        <f t="shared" si="11"/>
        <v/>
      </c>
    </row>
    <row r="93" spans="1:15" ht="31.95" customHeight="1" x14ac:dyDescent="0.3">
      <c r="A93" s="38" t="str">
        <f>IF('01_Proyectos'!A93="","",'01_Proyectos'!A93)</f>
        <v/>
      </c>
      <c r="B93" s="38" t="str">
        <f t="shared" si="8"/>
        <v/>
      </c>
      <c r="C93" s="32"/>
      <c r="D93" s="300"/>
      <c r="E93" s="32"/>
      <c r="F93" s="32"/>
      <c r="G93" s="32"/>
      <c r="H93" s="32"/>
      <c r="I93" s="32"/>
      <c r="J93" s="32"/>
      <c r="K93" s="32"/>
      <c r="L93" s="33"/>
      <c r="M93" s="34" t="str">
        <f t="shared" si="9"/>
        <v/>
      </c>
      <c r="N93" s="34" t="str">
        <f t="shared" si="10"/>
        <v/>
      </c>
      <c r="O93" s="38" t="str">
        <f t="shared" si="11"/>
        <v/>
      </c>
    </row>
    <row r="94" spans="1:15" ht="31.95" customHeight="1" x14ac:dyDescent="0.3">
      <c r="A94" s="38" t="str">
        <f>IF('01_Proyectos'!A94="","",'01_Proyectos'!A94)</f>
        <v/>
      </c>
      <c r="B94" s="38" t="str">
        <f t="shared" si="8"/>
        <v/>
      </c>
      <c r="C94" s="32"/>
      <c r="D94" s="300"/>
      <c r="E94" s="32"/>
      <c r="F94" s="32"/>
      <c r="G94" s="32"/>
      <c r="H94" s="32"/>
      <c r="I94" s="32"/>
      <c r="J94" s="32"/>
      <c r="K94" s="32"/>
      <c r="L94" s="33"/>
      <c r="M94" s="34" t="str">
        <f t="shared" si="9"/>
        <v/>
      </c>
      <c r="N94" s="34" t="str">
        <f t="shared" si="10"/>
        <v/>
      </c>
      <c r="O94" s="38" t="str">
        <f t="shared" si="11"/>
        <v/>
      </c>
    </row>
    <row r="95" spans="1:15" ht="31.95" customHeight="1" x14ac:dyDescent="0.3">
      <c r="A95" s="38" t="str">
        <f>IF('01_Proyectos'!A95="","",'01_Proyectos'!A95)</f>
        <v/>
      </c>
      <c r="B95" s="38" t="str">
        <f t="shared" si="8"/>
        <v/>
      </c>
      <c r="C95" s="32"/>
      <c r="D95" s="300"/>
      <c r="E95" s="32"/>
      <c r="F95" s="32"/>
      <c r="G95" s="32"/>
      <c r="H95" s="32"/>
      <c r="I95" s="32"/>
      <c r="J95" s="32"/>
      <c r="K95" s="32"/>
      <c r="L95" s="33"/>
      <c r="M95" s="34" t="str">
        <f t="shared" si="9"/>
        <v/>
      </c>
      <c r="N95" s="34" t="str">
        <f t="shared" si="10"/>
        <v/>
      </c>
      <c r="O95" s="38" t="str">
        <f t="shared" si="11"/>
        <v/>
      </c>
    </row>
    <row r="96" spans="1:15" ht="31.95" customHeight="1" x14ac:dyDescent="0.3">
      <c r="A96" s="38" t="str">
        <f>IF('01_Proyectos'!A96="","",'01_Proyectos'!A96)</f>
        <v/>
      </c>
      <c r="B96" s="38" t="str">
        <f t="shared" si="8"/>
        <v/>
      </c>
      <c r="C96" s="32"/>
      <c r="D96" s="300"/>
      <c r="E96" s="32"/>
      <c r="F96" s="32"/>
      <c r="G96" s="32"/>
      <c r="H96" s="32"/>
      <c r="I96" s="32"/>
      <c r="J96" s="32"/>
      <c r="K96" s="32"/>
      <c r="L96" s="33"/>
      <c r="M96" s="34" t="str">
        <f t="shared" si="9"/>
        <v/>
      </c>
      <c r="N96" s="34" t="str">
        <f t="shared" si="10"/>
        <v/>
      </c>
      <c r="O96" s="38" t="str">
        <f t="shared" si="11"/>
        <v/>
      </c>
    </row>
    <row r="97" spans="1:15" ht="31.95" customHeight="1" x14ac:dyDescent="0.3">
      <c r="A97" s="38" t="str">
        <f>IF('01_Proyectos'!A97="","",'01_Proyectos'!A97)</f>
        <v/>
      </c>
      <c r="B97" s="38" t="str">
        <f t="shared" si="8"/>
        <v/>
      </c>
      <c r="C97" s="32"/>
      <c r="D97" s="300"/>
      <c r="E97" s="32"/>
      <c r="F97" s="32"/>
      <c r="G97" s="32"/>
      <c r="H97" s="32"/>
      <c r="I97" s="32"/>
      <c r="J97" s="32"/>
      <c r="K97" s="32"/>
      <c r="L97" s="33"/>
      <c r="M97" s="34" t="str">
        <f t="shared" si="9"/>
        <v/>
      </c>
      <c r="N97" s="34" t="str">
        <f t="shared" si="10"/>
        <v/>
      </c>
      <c r="O97" s="38" t="str">
        <f t="shared" si="11"/>
        <v/>
      </c>
    </row>
    <row r="98" spans="1:15" ht="31.95" customHeight="1" x14ac:dyDescent="0.3">
      <c r="A98" s="38" t="str">
        <f>IF('01_Proyectos'!A98="","",'01_Proyectos'!A98)</f>
        <v/>
      </c>
      <c r="B98" s="38" t="str">
        <f t="shared" si="8"/>
        <v/>
      </c>
      <c r="C98" s="32"/>
      <c r="D98" s="300"/>
      <c r="E98" s="32"/>
      <c r="F98" s="32"/>
      <c r="G98" s="32"/>
      <c r="H98" s="32"/>
      <c r="I98" s="32"/>
      <c r="J98" s="32"/>
      <c r="K98" s="32"/>
      <c r="L98" s="33"/>
      <c r="M98" s="34" t="str">
        <f t="shared" si="9"/>
        <v/>
      </c>
      <c r="N98" s="34" t="str">
        <f t="shared" si="10"/>
        <v/>
      </c>
      <c r="O98" s="38" t="str">
        <f t="shared" si="11"/>
        <v/>
      </c>
    </row>
    <row r="99" spans="1:15" ht="31.95" customHeight="1" x14ac:dyDescent="0.3">
      <c r="A99" s="38" t="str">
        <f>IF('01_Proyectos'!A99="","",'01_Proyectos'!A99)</f>
        <v/>
      </c>
      <c r="B99" s="38" t="str">
        <f t="shared" si="8"/>
        <v/>
      </c>
      <c r="C99" s="32"/>
      <c r="D99" s="300"/>
      <c r="E99" s="32"/>
      <c r="F99" s="32"/>
      <c r="G99" s="32"/>
      <c r="H99" s="32"/>
      <c r="I99" s="32"/>
      <c r="J99" s="32"/>
      <c r="K99" s="32"/>
      <c r="L99" s="33"/>
      <c r="M99" s="34" t="str">
        <f t="shared" si="9"/>
        <v/>
      </c>
      <c r="N99" s="34" t="str">
        <f t="shared" si="10"/>
        <v/>
      </c>
      <c r="O99" s="38" t="str">
        <f t="shared" si="11"/>
        <v/>
      </c>
    </row>
    <row r="100" spans="1:15" ht="31.95" customHeight="1" x14ac:dyDescent="0.3">
      <c r="A100" s="38" t="str">
        <f>IF('01_Proyectos'!A100="","",'01_Proyectos'!A100)</f>
        <v/>
      </c>
      <c r="B100" s="38" t="str">
        <f t="shared" si="8"/>
        <v/>
      </c>
      <c r="C100" s="32"/>
      <c r="D100" s="300"/>
      <c r="E100" s="32"/>
      <c r="F100" s="32"/>
      <c r="G100" s="32"/>
      <c r="H100" s="32"/>
      <c r="I100" s="32"/>
      <c r="J100" s="32"/>
      <c r="K100" s="32"/>
      <c r="L100" s="33"/>
      <c r="M100" s="34" t="str">
        <f t="shared" si="9"/>
        <v/>
      </c>
      <c r="N100" s="34" t="str">
        <f t="shared" si="10"/>
        <v/>
      </c>
      <c r="O100" s="38" t="str">
        <f t="shared" si="11"/>
        <v/>
      </c>
    </row>
    <row r="101" spans="1:15" ht="31.95" customHeight="1" x14ac:dyDescent="0.3">
      <c r="A101" s="38" t="str">
        <f>IF('01_Proyectos'!A101="","",'01_Proyectos'!A101)</f>
        <v/>
      </c>
      <c r="B101" s="38" t="str">
        <f t="shared" si="8"/>
        <v/>
      </c>
      <c r="C101" s="32"/>
      <c r="D101" s="300"/>
      <c r="E101" s="32"/>
      <c r="F101" s="32"/>
      <c r="G101" s="32"/>
      <c r="H101" s="32"/>
      <c r="I101" s="32"/>
      <c r="J101" s="32"/>
      <c r="K101" s="32"/>
      <c r="L101" s="33"/>
      <c r="M101" s="34" t="str">
        <f t="shared" si="9"/>
        <v/>
      </c>
      <c r="N101" s="34" t="str">
        <f t="shared" si="10"/>
        <v/>
      </c>
      <c r="O101" s="38" t="str">
        <f t="shared" si="11"/>
        <v/>
      </c>
    </row>
    <row r="102" spans="1:15" ht="31.95" customHeight="1" x14ac:dyDescent="0.3">
      <c r="A102" s="38" t="str">
        <f>IF('01_Proyectos'!A102="","",'01_Proyectos'!A102)</f>
        <v/>
      </c>
      <c r="B102" s="38" t="str">
        <f t="shared" si="8"/>
        <v/>
      </c>
      <c r="C102" s="32"/>
      <c r="D102" s="300"/>
      <c r="E102" s="32"/>
      <c r="F102" s="32"/>
      <c r="G102" s="32"/>
      <c r="H102" s="32"/>
      <c r="I102" s="32"/>
      <c r="J102" s="32"/>
      <c r="K102" s="32"/>
      <c r="L102" s="33"/>
      <c r="M102" s="34" t="str">
        <f t="shared" si="9"/>
        <v/>
      </c>
      <c r="N102" s="34" t="str">
        <f t="shared" si="10"/>
        <v/>
      </c>
      <c r="O102" s="38" t="str">
        <f t="shared" si="11"/>
        <v/>
      </c>
    </row>
    <row r="103" spans="1:15" ht="31.95" customHeight="1" x14ac:dyDescent="0.3">
      <c r="A103" s="38" t="str">
        <f>IF('01_Proyectos'!A103="","",'01_Proyectos'!A103)</f>
        <v/>
      </c>
      <c r="B103" s="38" t="str">
        <f t="shared" si="8"/>
        <v/>
      </c>
      <c r="C103" s="32"/>
      <c r="D103" s="300"/>
      <c r="E103" s="32"/>
      <c r="F103" s="32"/>
      <c r="G103" s="32"/>
      <c r="H103" s="32"/>
      <c r="I103" s="32"/>
      <c r="J103" s="32"/>
      <c r="K103" s="32"/>
      <c r="L103" s="33"/>
      <c r="M103" s="34" t="str">
        <f t="shared" si="9"/>
        <v/>
      </c>
      <c r="N103" s="34" t="str">
        <f t="shared" si="10"/>
        <v/>
      </c>
      <c r="O103" s="38" t="str">
        <f t="shared" si="11"/>
        <v/>
      </c>
    </row>
  </sheetData>
  <sheetProtection algorithmName="SHA-512" hashValue="Ky2aE3IvRKl8SUKbQkrCkDxDjN6mB2njhJG+p8KB0LE1W+xsCyzehikD12RTdZnHLyxyHrOhKHr7aQtZhfR72g==" saltValue="rKRfTxstxvlGHWSYZMNZ4g==" spinCount="100000" sheet="1" formatColumns="0" formatRows="0" sort="0" autoFilter="0"/>
  <autoFilter ref="A3:O103" xr:uid="{A1139D52-134E-432F-B028-07E825CAF40C}"/>
  <mergeCells count="6">
    <mergeCell ref="P2:R2"/>
    <mergeCell ref="A2:B2"/>
    <mergeCell ref="C2:H2"/>
    <mergeCell ref="I2:K2"/>
    <mergeCell ref="L2:M2"/>
    <mergeCell ref="N2:O2"/>
  </mergeCells>
  <conditionalFormatting sqref="L4:L103">
    <cfRule type="expression" dxfId="27" priority="2">
      <formula>$L4=INDEX(Cat_Sust,4)</formula>
    </cfRule>
  </conditionalFormatting>
  <conditionalFormatting sqref="O4:O103">
    <cfRule type="expression" dxfId="26" priority="1">
      <formula>LEN($O4)&gt;0</formula>
    </cfRule>
  </conditionalFormatting>
  <dataValidations count="11">
    <dataValidation type="list" allowBlank="1" showInputMessage="1" showErrorMessage="1" errorTitle="Valor no válido" error="Seleccione un valor del catálogo (99_Catálogos)." promptTitle="Condición afectada" prompt="Responda primero la columna O. Luego elija la primera que aplique:_x000a_1. ¿No hay servicio? Acceso_x000a_2. ¿Se interrumpe? Continuidad_x000a_3. ¿Es insuficiente? Capacidad_x000a_4. ¿No cumple la norma? Calidad_x000a_5. ¿Hay riesgo de daño? Seguridad" sqref="E4:E103" xr:uid="{312180DC-6D79-4C00-AC1D-BC1835166BC7}">
      <formula1>Cat_CondAfect</formula1>
    </dataValidation>
    <dataValidation type="list" allowBlank="1" showInputMessage="1" showErrorMessage="1" errorTitle="Valor no válido" error="Seleccione un valor del catálogo (99_Catálogos)." promptTitle="Categoría propuesta de Necesidad" prompt="Esta es su propuesta. El Índice de Prioridad se calcula con la valoración CERRADA que DPD / DSI registra en 07_Revisión (Ap. 7.1); al cambiar aquí, el IP no se modifica hasta el cierre." sqref="L4:L103" xr:uid="{2A0EDD58-7781-496F-AEB8-DEA7B36760B3}">
      <formula1>Cat_Sust</formula1>
    </dataValidation>
    <dataValidation type="custom" allowBlank="1" showInputMessage="1" showErrorMessage="1" promptTitle="Folio / ID" prompt="Automático: refleja el Folio registrado en la misma fila de 01_Proyectos. No capture aquí." sqref="A4:A103" xr:uid="{DC9DC4EC-5399-41B8-A305-AFB6A5D5F89D}">
      <formula1>TRUE</formula1>
    </dataValidation>
    <dataValidation allowBlank="1" showInputMessage="1" showErrorMessage="1" promptTitle="Problemática específica" prompt="Problema concreto que atiende el proyecto. Describa la situación, no la obra ni la solución propuesta." sqref="C4:C103" xr:uid="{5C61868A-6083-445C-9BAC-4163120BF726}"/>
    <dataValidation allowBlank="1" showInputMessage="1" showErrorMessage="1" promptTitle="Situación actual observable" prompt="Descripción verificable del estado actual. Debe poder constatarse con la evidencia citada en esta hoja." sqref="F4:F103" xr:uid="{50B5ED01-7640-4FD4-96A3-BD05057BF548}"/>
    <dataValidation allowBlank="1" showInputMessage="1" showErrorMessage="1" promptTitle="Parámetro de referencia" prompt="Norma, estándar o valor de referencia contra el que se contrasta la situación actual. Deje vacío cuando no exista." sqref="G4:G103" xr:uid="{CDDB1AD2-913A-4723-B421-0D45B651A0E8}"/>
    <dataValidation allowBlank="1" showInputMessage="1" showErrorMessage="1" promptTitle="Valor o condición actual" prompt="Dato o condición medida al momento del registro. Indique la unidad cuando se trate de un valor numérico." sqref="H4:H103" xr:uid="{706403B4-DFBB-4E82-84B6-BABC33E6B361}"/>
    <dataValidation allowBlank="1" showInputMessage="1" showErrorMessage="1" promptTitle="Fuente de evidencia" prompt="Documento, dictamen, registro administrativo o sistema del que proviene la evidencia." sqref="I4:I103" xr:uid="{67B98877-191B-4AF8-8B36-A0A43E1163FE}"/>
    <dataValidation allowBlank="1" showInputMessage="1" showErrorMessage="1" promptTitle="Ubicación específica" prompt="Página, sección, folio, registro o variable donde consta el dato. Debe permitir su localización directa." sqref="J4:J103" xr:uid="{12D2DE7D-5CC2-4E20-A63E-942A5F0FFD0B}"/>
    <dataValidation allowBlank="1" showInputMessage="1" showErrorMessage="1" promptTitle="Justificación breve" prompt="Explique por qué la situación descrita constituye una necesidad y cuál es su grado de criticidad." sqref="K4:K103" xr:uid="{5D4B8311-243D-498E-83D5-8C839E6D715E}"/>
    <dataValidation type="list" allowBlank="1" showInputMessage="1" showErrorMessage="1" promptTitle="¿Recibe hoy el servicio?" prompt="Primer filtro de la condición afectada._x000a_No = la condición es Acceso, o Seguridad si se trata de riesgo._x000a_Sí = elija entre Continuidad, Capacidad o Calidad." sqref="D4:D103" xr:uid="{C02E9E9D-286F-4DEF-ACB7-409CC60C0BD6}">
      <formula1>Cat_SiNo</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C0717-DE2E-4DBD-B281-CBD01EBCE94A}">
  <dimension ref="A1:V103"/>
  <sheetViews>
    <sheetView showGridLines="0" zoomScaleNormal="100" workbookViewId="0">
      <pane xSplit="2" ySplit="3" topLeftCell="C4" activePane="bottomRight" state="frozen"/>
      <selection pane="topRight"/>
      <selection pane="bottomLeft"/>
      <selection pane="bottomRight" activeCell="F5" sqref="F5"/>
    </sheetView>
  </sheetViews>
  <sheetFormatPr baseColWidth="10" defaultRowHeight="14.4" x14ac:dyDescent="0.3"/>
  <cols>
    <col min="1" max="1" width="20.33203125" style="13" customWidth="1"/>
    <col min="2" max="2" width="44.44140625" style="13" customWidth="1"/>
    <col min="3" max="4" width="40.77734375" style="13" customWidth="1"/>
    <col min="5" max="5" width="25.77734375" style="13" customWidth="1"/>
    <col min="6" max="7" width="40.77734375" style="13" customWidth="1"/>
    <col min="8" max="9" width="25.77734375" style="13" customWidth="1"/>
    <col min="10" max="10" width="44.44140625" style="13" customWidth="1"/>
    <col min="11" max="11" width="48.109375" style="13" customWidth="1"/>
    <col min="12" max="12" width="51.88671875" style="13" customWidth="1"/>
    <col min="13" max="15" width="12.77734375" style="14" customWidth="1"/>
    <col min="16" max="16" width="17" style="14" customWidth="1"/>
    <col min="17" max="17" width="12.77734375" style="14" customWidth="1"/>
    <col min="18" max="18" width="61.109375" style="13" customWidth="1"/>
    <col min="19" max="19" width="11.5546875" style="13"/>
    <col min="20" max="20" width="53.6640625" style="13" customWidth="1"/>
    <col min="21" max="21" width="17.5546875" style="13" customWidth="1"/>
    <col min="22" max="22" width="46.33203125" style="13" customWidth="1"/>
    <col min="23" max="16384" width="11.5546875" style="13"/>
  </cols>
  <sheetData>
    <row r="1" spans="1:22" ht="39.6" customHeight="1" x14ac:dyDescent="0.3">
      <c r="A1" s="353" t="s">
        <v>6197</v>
      </c>
      <c r="B1" s="176"/>
      <c r="C1" s="176"/>
      <c r="D1" s="176"/>
      <c r="E1" s="176"/>
      <c r="F1" s="176"/>
      <c r="G1" s="176"/>
      <c r="H1" s="176"/>
      <c r="I1" s="176"/>
      <c r="J1" s="176"/>
      <c r="K1" s="176"/>
      <c r="L1" s="176"/>
      <c r="M1" s="148"/>
      <c r="N1" s="148"/>
      <c r="O1" s="148"/>
      <c r="P1" s="148"/>
      <c r="Q1" s="148"/>
      <c r="R1" s="176"/>
    </row>
    <row r="2" spans="1:22" s="60" customFormat="1" ht="25.95" customHeight="1" x14ac:dyDescent="0.3">
      <c r="A2" s="99" t="s">
        <v>209</v>
      </c>
      <c r="B2" s="99"/>
      <c r="C2" s="324" t="s">
        <v>239</v>
      </c>
      <c r="D2" s="324"/>
      <c r="E2" s="324"/>
      <c r="F2" s="324"/>
      <c r="G2" s="97" t="s">
        <v>240</v>
      </c>
      <c r="H2" s="97"/>
      <c r="I2" s="97"/>
      <c r="J2" s="98" t="s">
        <v>241</v>
      </c>
      <c r="K2" s="98"/>
      <c r="L2" s="98"/>
      <c r="M2" s="149" t="s">
        <v>242</v>
      </c>
      <c r="N2" s="149"/>
      <c r="O2" s="100" t="s">
        <v>243</v>
      </c>
      <c r="P2" s="156"/>
      <c r="Q2" s="156"/>
      <c r="R2" s="100"/>
      <c r="T2" s="436" t="s">
        <v>6241</v>
      </c>
      <c r="U2" s="437"/>
      <c r="V2" s="438"/>
    </row>
    <row r="3" spans="1:22" s="60" customFormat="1" ht="24.45" customHeight="1" x14ac:dyDescent="0.3">
      <c r="A3" s="75" t="s">
        <v>211</v>
      </c>
      <c r="B3" s="72" t="s">
        <v>6261</v>
      </c>
      <c r="C3" s="316" t="s">
        <v>6195</v>
      </c>
      <c r="D3" s="316" t="s">
        <v>244</v>
      </c>
      <c r="E3" s="382" t="s">
        <v>6273</v>
      </c>
      <c r="F3" s="317" t="s">
        <v>245</v>
      </c>
      <c r="G3" s="73" t="s">
        <v>246</v>
      </c>
      <c r="H3" s="73" t="s">
        <v>6196</v>
      </c>
      <c r="I3" s="70" t="s">
        <v>247</v>
      </c>
      <c r="J3" s="74" t="s">
        <v>248</v>
      </c>
      <c r="K3" s="74" t="s">
        <v>249</v>
      </c>
      <c r="L3" s="71" t="s">
        <v>250</v>
      </c>
      <c r="M3" s="75" t="s">
        <v>220</v>
      </c>
      <c r="N3" s="72" t="s">
        <v>221</v>
      </c>
      <c r="O3" s="76" t="s">
        <v>238</v>
      </c>
      <c r="P3" s="76" t="s">
        <v>5987</v>
      </c>
      <c r="Q3" s="76" t="s">
        <v>5986</v>
      </c>
      <c r="R3" s="76" t="s">
        <v>224</v>
      </c>
      <c r="T3" s="319" t="s">
        <v>6264</v>
      </c>
      <c r="U3" s="320" t="s">
        <v>50</v>
      </c>
      <c r="V3" s="321" t="s">
        <v>6161</v>
      </c>
    </row>
    <row r="4" spans="1:22" ht="51" customHeight="1" x14ac:dyDescent="0.3">
      <c r="A4" s="38" t="str">
        <f>IF('01_Proyectos'!A4="","",'01_Proyectos'!A4)</f>
        <v>PPI-EJEMPLO-01</v>
      </c>
      <c r="B4" s="38" t="str">
        <f t="shared" ref="B4:B35" si="0">IF($A4="","",_xlfn.XLOOKUP($A4,Proy_Folio,Proy_Nombre,""))</f>
        <v>EJEMPLO · Rehabilitación del sistema de agua potable para restablecer el servicio, con captación, línea de conducción y 320 tomas domiciliarias, Acteopan, Acteopan, Puebla</v>
      </c>
      <c r="C4" s="32" t="s">
        <v>6078</v>
      </c>
      <c r="D4" s="32" t="s">
        <v>6079</v>
      </c>
      <c r="E4" s="32" t="s">
        <v>51</v>
      </c>
      <c r="F4" s="32" t="s">
        <v>6165</v>
      </c>
      <c r="G4" s="32" t="s">
        <v>6162</v>
      </c>
      <c r="H4" s="32" t="s">
        <v>6080</v>
      </c>
      <c r="I4" s="32" t="s">
        <v>6081</v>
      </c>
      <c r="J4" s="32" t="s">
        <v>476</v>
      </c>
      <c r="K4" s="32" t="s">
        <v>477</v>
      </c>
      <c r="L4" s="32" t="s">
        <v>6198</v>
      </c>
      <c r="M4" s="33" t="s">
        <v>11</v>
      </c>
      <c r="N4" s="34">
        <f t="shared" ref="N4:N35" si="1">IF($M4="","",_xlfn.XLOOKUP($M4,Cat_Sust,Val_Sust,""))</f>
        <v>100</v>
      </c>
      <c r="O4" s="34" t="str">
        <f t="shared" ref="O4:O35" si="2">IF($M4="","",IF(AND($C4&lt;&gt;"",$D4&lt;&gt;"",$E4&lt;&gt;"",$F4&lt;&gt;"",$J4&lt;&gt;"",$K4&lt;&gt;"",$L4&lt;&gt;""),INDEX(Cat_SiNo,1),INDEX(Cat_SiNo,2)))</f>
        <v>Sí</v>
      </c>
      <c r="P4" s="34" t="str">
        <f t="shared" ref="P4:P35" si="3">IF($A4="","",_xlfn.XLOOKUP($A4,Nec_Folio,Nec_Cond,"")&amp;"")</f>
        <v>Acceso</v>
      </c>
      <c r="Q4" s="34" t="str">
        <f t="shared" ref="Q4:Q35" si="4">IF(OR($E4="",$P4=""),"",IF($E4=$P4,INDEX(Cat_SiNo,1),IF($E4=INDEX(Cat_CondImpacto,2),"No comparable",INDEX(Cat_SiNo,2))))</f>
        <v>Sí</v>
      </c>
      <c r="R4" s="38" t="str">
        <f t="shared" ref="R4:R35" si="5">IF($A4="","",IF($M4=INDEX(Cat_Sust,4),"Información Insuficiente: debe aclararse antes del cierre",IF(AND(OR($M4=INDEX(Cat_Sust,2),$M4=INDEX(Cat_Sust,3)),$O4&lt;&gt;INDEX(Cat_SiNo,1)),"Media o Alta sin evidencia suficiente (Ap. 3.5 y Ap. 4.3)",IF(AND($M4=INDEX(Cat_Sust,1),$O4&lt;&gt;INDEX(Cat_SiNo,1)),"Baja sin información suficiente: procede Información Insuficiente (Ap. 3.5)",IF($Q4=INDEX(Cat_SiNo,2),"La condición que se modifica difiere de la condición afectada registrada en Necesidad: verificar la correspondencia (Ap. 4.3)","")))))</f>
        <v/>
      </c>
      <c r="T4" s="296" t="s">
        <v>6245</v>
      </c>
      <c r="U4" s="322" t="s">
        <v>51</v>
      </c>
      <c r="V4" s="297" t="s">
        <v>6180</v>
      </c>
    </row>
    <row r="5" spans="1:22" ht="51" customHeight="1" x14ac:dyDescent="0.3">
      <c r="A5" s="38" t="str">
        <f>IF('01_Proyectos'!A5="","",'01_Proyectos'!A5)</f>
        <v>PPI-EJEMPLO-02</v>
      </c>
      <c r="B5" s="38" t="str">
        <f t="shared" si="0"/>
        <v>EJEMPLO · Equipamiento de dos centros de salud para completar el cuadro básico, con equipo de consultorio y laboratorio, Tehuacán, Tehuacán, Puebla</v>
      </c>
      <c r="C5" s="32" t="s">
        <v>6050</v>
      </c>
      <c r="D5" s="32" t="s">
        <v>6055</v>
      </c>
      <c r="E5" s="32" t="s">
        <v>52</v>
      </c>
      <c r="F5" s="32" t="s">
        <v>6056</v>
      </c>
      <c r="G5" s="32" t="s">
        <v>6049</v>
      </c>
      <c r="H5" s="77">
        <v>0.6</v>
      </c>
      <c r="I5" s="77">
        <v>1</v>
      </c>
      <c r="J5" s="32" t="s">
        <v>6082</v>
      </c>
      <c r="K5" s="32" t="s">
        <v>478</v>
      </c>
      <c r="L5" s="32" t="s">
        <v>6083</v>
      </c>
      <c r="M5" s="33" t="s">
        <v>9</v>
      </c>
      <c r="N5" s="34">
        <f t="shared" si="1"/>
        <v>50</v>
      </c>
      <c r="O5" s="34" t="str">
        <f t="shared" si="2"/>
        <v>Sí</v>
      </c>
      <c r="P5" s="34" t="str">
        <f t="shared" si="3"/>
        <v>Capacidad</v>
      </c>
      <c r="Q5" s="34" t="str">
        <f t="shared" si="4"/>
        <v>Sí</v>
      </c>
      <c r="R5" s="38" t="str">
        <f t="shared" si="5"/>
        <v/>
      </c>
      <c r="T5" s="296" t="s">
        <v>6242</v>
      </c>
      <c r="U5" s="322" t="s">
        <v>54</v>
      </c>
      <c r="V5" s="297" t="s">
        <v>6181</v>
      </c>
    </row>
    <row r="6" spans="1:22" ht="51" customHeight="1" x14ac:dyDescent="0.3">
      <c r="A6" s="38" t="str">
        <f>IF('01_Proyectos'!A6="","",'01_Proyectos'!A6)</f>
        <v>PPI-EJEMPLO-03</v>
      </c>
      <c r="B6" s="38" t="str">
        <f t="shared" si="0"/>
        <v>EJEMPLO · Servicio de supervisión externa para verificar la calidad de la obra PPI-EJEMPLO-01, durante ocho meses de ejecución, Acteopan, Acteopan, Puebla</v>
      </c>
      <c r="C6" s="32" t="s">
        <v>6070</v>
      </c>
      <c r="D6" s="32" t="s">
        <v>6084</v>
      </c>
      <c r="E6" s="32" t="s">
        <v>51</v>
      </c>
      <c r="F6" s="32"/>
      <c r="G6" s="32"/>
      <c r="H6" s="32"/>
      <c r="I6" s="32"/>
      <c r="J6" s="32"/>
      <c r="K6" s="32"/>
      <c r="L6" s="32" t="s">
        <v>6077</v>
      </c>
      <c r="M6" s="33"/>
      <c r="N6" s="34" t="str">
        <f t="shared" si="1"/>
        <v/>
      </c>
      <c r="O6" s="34" t="str">
        <f t="shared" si="2"/>
        <v/>
      </c>
      <c r="P6" s="34" t="str">
        <f t="shared" si="3"/>
        <v>Acceso</v>
      </c>
      <c r="Q6" s="34" t="str">
        <f t="shared" si="4"/>
        <v>Sí</v>
      </c>
      <c r="R6" s="38" t="str">
        <f t="shared" si="5"/>
        <v/>
      </c>
      <c r="T6" s="296" t="s">
        <v>6243</v>
      </c>
      <c r="U6" s="322" t="s">
        <v>52</v>
      </c>
      <c r="V6" s="297" t="s">
        <v>6182</v>
      </c>
    </row>
    <row r="7" spans="1:22" ht="51" customHeight="1" x14ac:dyDescent="0.3">
      <c r="A7" s="38" t="str">
        <f>IF('01_Proyectos'!A7="","",'01_Proyectos'!A7)</f>
        <v>PPI-EJEMPLO-04</v>
      </c>
      <c r="B7" s="38" t="str">
        <f t="shared" si="0"/>
        <v>EJEMPLO · Construcción de dos aulas didácticas para sustituir aulas provisionales, con obra exterior asociada, Aquixtla, Aquixtla, Puebla</v>
      </c>
      <c r="C7" s="32" t="s">
        <v>6133</v>
      </c>
      <c r="D7" s="32" t="s">
        <v>6134</v>
      </c>
      <c r="E7" s="32" t="s">
        <v>52</v>
      </c>
      <c r="F7" s="32" t="s">
        <v>6135</v>
      </c>
      <c r="G7" s="32" t="s">
        <v>6121</v>
      </c>
      <c r="H7" s="32">
        <v>2</v>
      </c>
      <c r="I7" s="32">
        <v>0</v>
      </c>
      <c r="J7" s="32" t="s">
        <v>6136</v>
      </c>
      <c r="K7" s="32" t="s">
        <v>6137</v>
      </c>
      <c r="L7" s="32" t="s">
        <v>6138</v>
      </c>
      <c r="M7" s="33" t="s">
        <v>9</v>
      </c>
      <c r="N7" s="34">
        <f t="shared" si="1"/>
        <v>50</v>
      </c>
      <c r="O7" s="34" t="str">
        <f t="shared" si="2"/>
        <v>Sí</v>
      </c>
      <c r="P7" s="34" t="str">
        <f t="shared" si="3"/>
        <v>Capacidad</v>
      </c>
      <c r="Q7" s="34" t="str">
        <f t="shared" si="4"/>
        <v>Sí</v>
      </c>
      <c r="R7" s="38" t="str">
        <f t="shared" si="5"/>
        <v/>
      </c>
      <c r="T7" s="296" t="s">
        <v>6244</v>
      </c>
      <c r="U7" s="322" t="s">
        <v>53</v>
      </c>
      <c r="V7" s="297" t="s">
        <v>6173</v>
      </c>
    </row>
    <row r="8" spans="1:22" ht="51" customHeight="1" x14ac:dyDescent="0.3">
      <c r="A8" s="38" t="str">
        <f>IF('01_Proyectos'!A8="","",'01_Proyectos'!A8)</f>
        <v>PPI-EJEMPLO-05</v>
      </c>
      <c r="B8" s="38" t="str">
        <f t="shared" si="0"/>
        <v>EJEMPLO · Construcción de drenaje pluvial para eliminar inundaciones recurrentes, con 1.8 km de colector y ocho bocas de tormenta, colonia poniente, Tehuacán, Puebla</v>
      </c>
      <c r="C8" s="32" t="s">
        <v>6139</v>
      </c>
      <c r="D8" s="32" t="s">
        <v>6140</v>
      </c>
      <c r="E8" s="32" t="s">
        <v>55</v>
      </c>
      <c r="F8" s="32" t="s">
        <v>6141</v>
      </c>
      <c r="G8" s="32" t="s">
        <v>6142</v>
      </c>
      <c r="H8" s="32">
        <v>11</v>
      </c>
      <c r="I8" s="32">
        <v>0</v>
      </c>
      <c r="J8" s="32" t="s">
        <v>6143</v>
      </c>
      <c r="K8" s="32" t="s">
        <v>6144</v>
      </c>
      <c r="L8" s="32" t="s">
        <v>6199</v>
      </c>
      <c r="M8" s="33" t="s">
        <v>11</v>
      </c>
      <c r="N8" s="34">
        <f t="shared" si="1"/>
        <v>100</v>
      </c>
      <c r="O8" s="34" t="str">
        <f t="shared" si="2"/>
        <v>Sí</v>
      </c>
      <c r="P8" s="34" t="str">
        <f t="shared" si="3"/>
        <v>Seguridad</v>
      </c>
      <c r="Q8" s="34" t="str">
        <f t="shared" si="4"/>
        <v>Sí</v>
      </c>
      <c r="R8" s="38" t="str">
        <f t="shared" si="5"/>
        <v/>
      </c>
      <c r="T8" s="298" t="s">
        <v>6246</v>
      </c>
      <c r="U8" s="323" t="s">
        <v>55</v>
      </c>
      <c r="V8" s="299" t="s">
        <v>6183</v>
      </c>
    </row>
    <row r="9" spans="1:22" ht="28.05" customHeight="1" x14ac:dyDescent="0.3">
      <c r="A9" s="38" t="str">
        <f>IF('01_Proyectos'!A9="","",'01_Proyectos'!A9)</f>
        <v>PPI-EJEMPLO-06</v>
      </c>
      <c r="B9" s="38" t="str">
        <f t="shared" si="0"/>
        <v>EJEMPLO · Reconstrucción del puente vehicular sobre el río Ajajalpan para restablecer el paso interrumpido por el colapso de un estribo, con 42 m de superestructura y obras de protección marginal, Zapotitlán de Méndez, Zapotitlán de Méndez, Puebla</v>
      </c>
      <c r="C9" s="32" t="s">
        <v>6234</v>
      </c>
      <c r="D9" s="32" t="s">
        <v>6235</v>
      </c>
      <c r="E9" s="32" t="s">
        <v>51</v>
      </c>
      <c r="F9" s="32" t="s">
        <v>6236</v>
      </c>
      <c r="G9" s="32" t="s">
        <v>6229</v>
      </c>
      <c r="H9" s="32">
        <v>0</v>
      </c>
      <c r="I9" s="32">
        <v>180</v>
      </c>
      <c r="J9" s="32" t="s">
        <v>6237</v>
      </c>
      <c r="K9" s="32" t="s">
        <v>6238</v>
      </c>
      <c r="L9" s="32" t="s">
        <v>6239</v>
      </c>
      <c r="M9" s="33" t="s">
        <v>11</v>
      </c>
      <c r="N9" s="34">
        <f t="shared" si="1"/>
        <v>100</v>
      </c>
      <c r="O9" s="34" t="str">
        <f t="shared" si="2"/>
        <v>Sí</v>
      </c>
      <c r="P9" s="34" t="str">
        <f t="shared" si="3"/>
        <v>Acceso</v>
      </c>
      <c r="Q9" s="34" t="str">
        <f t="shared" si="4"/>
        <v>Sí</v>
      </c>
      <c r="R9" s="38" t="str">
        <f t="shared" si="5"/>
        <v/>
      </c>
      <c r="T9"/>
      <c r="U9"/>
      <c r="V9"/>
    </row>
    <row r="10" spans="1:22" ht="28.05" customHeight="1" x14ac:dyDescent="0.3">
      <c r="A10" s="38" t="str">
        <f>IF('01_Proyectos'!A10="","",'01_Proyectos'!A10)</f>
        <v>PPI-EJEMPLO-07</v>
      </c>
      <c r="B10" s="38" t="str">
        <f t="shared" si="0"/>
        <v>EJEMPLO · Construcción de un centro deportivo municipal para ampliar la oferta recreativa, con cancha techada y áreas de servicio, Acteopan, Acteopan, Puebla</v>
      </c>
      <c r="C10" s="32" t="s">
        <v>6340</v>
      </c>
      <c r="D10" s="32" t="s">
        <v>6341</v>
      </c>
      <c r="E10" s="32" t="s">
        <v>52</v>
      </c>
      <c r="F10" s="32" t="s">
        <v>6342</v>
      </c>
      <c r="G10" s="32" t="s">
        <v>6317</v>
      </c>
      <c r="H10" s="77" t="s">
        <v>6343</v>
      </c>
      <c r="I10" s="77" t="s">
        <v>6344</v>
      </c>
      <c r="J10" s="32" t="s">
        <v>6345</v>
      </c>
      <c r="K10" s="32" t="s">
        <v>6346</v>
      </c>
      <c r="L10" s="32" t="s">
        <v>6347</v>
      </c>
      <c r="M10" s="33" t="s">
        <v>9</v>
      </c>
      <c r="N10" s="34">
        <f t="shared" si="1"/>
        <v>50</v>
      </c>
      <c r="O10" s="34" t="str">
        <f t="shared" si="2"/>
        <v>Sí</v>
      </c>
      <c r="P10" s="34" t="str">
        <f t="shared" si="3"/>
        <v>Capacidad</v>
      </c>
      <c r="Q10" s="34" t="str">
        <f t="shared" si="4"/>
        <v>Sí</v>
      </c>
      <c r="R10" s="38" t="str">
        <f t="shared" si="5"/>
        <v/>
      </c>
      <c r="T10"/>
      <c r="U10"/>
      <c r="V10"/>
    </row>
    <row r="11" spans="1:22" ht="31.95" customHeight="1" x14ac:dyDescent="0.3">
      <c r="A11" s="38" t="str">
        <f>IF('01_Proyectos'!A11="","",'01_Proyectos'!A11)</f>
        <v>PPI-EJEMPLO-08</v>
      </c>
      <c r="B11" s="38" t="str">
        <f t="shared" si="0"/>
        <v>EJEMPLO · Ampliación de la red de drenaje sanitario para incorporar 180 viviendas sin conexión, con 1.2 km de red y descargas domiciliarias, Aquixtla, Aquixtla, Puebla</v>
      </c>
      <c r="C11" s="32" t="s">
        <v>6348</v>
      </c>
      <c r="D11" s="32" t="s">
        <v>6349</v>
      </c>
      <c r="E11" s="32" t="s">
        <v>51</v>
      </c>
      <c r="F11" s="32" t="s">
        <v>6350</v>
      </c>
      <c r="G11" s="32" t="s">
        <v>6324</v>
      </c>
      <c r="H11" s="77" t="s">
        <v>6351</v>
      </c>
      <c r="I11" s="77" t="s">
        <v>6352</v>
      </c>
      <c r="J11" s="32" t="s">
        <v>476</v>
      </c>
      <c r="K11" s="32" t="s">
        <v>6353</v>
      </c>
      <c r="L11" s="32" t="s">
        <v>6354</v>
      </c>
      <c r="M11" s="33" t="s">
        <v>11</v>
      </c>
      <c r="N11" s="34">
        <f t="shared" si="1"/>
        <v>100</v>
      </c>
      <c r="O11" s="34" t="str">
        <f t="shared" si="2"/>
        <v>Sí</v>
      </c>
      <c r="P11" s="34" t="str">
        <f t="shared" si="3"/>
        <v>Acceso</v>
      </c>
      <c r="Q11" s="34" t="str">
        <f t="shared" si="4"/>
        <v>Sí</v>
      </c>
      <c r="R11" s="38" t="str">
        <f t="shared" si="5"/>
        <v/>
      </c>
    </row>
    <row r="12" spans="1:22" ht="31.95" customHeight="1" x14ac:dyDescent="0.3">
      <c r="A12" s="38" t="str">
        <f>IF('01_Proyectos'!A12="","",'01_Proyectos'!A12)</f>
        <v>PPI-EJEMPLO-09</v>
      </c>
      <c r="B12" s="38" t="str">
        <f t="shared" si="0"/>
        <v>EJEMPLO · Rehabilitación de un camino rural para mejorar la comunicación de tres localidades, con 4.5 km de revestimiento, Zapotitlán de Méndez, Zapotitlán de Méndez, Puebla</v>
      </c>
      <c r="C12" s="32" t="s">
        <v>6355</v>
      </c>
      <c r="D12" s="32" t="s">
        <v>6356</v>
      </c>
      <c r="E12" s="32" t="s">
        <v>53</v>
      </c>
      <c r="F12" s="32" t="s">
        <v>6357</v>
      </c>
      <c r="G12" s="32"/>
      <c r="H12" s="77"/>
      <c r="I12" s="77"/>
      <c r="J12" s="32" t="s">
        <v>6331</v>
      </c>
      <c r="K12" s="32"/>
      <c r="L12" s="32" t="s">
        <v>6358</v>
      </c>
      <c r="M12" s="33" t="s">
        <v>13</v>
      </c>
      <c r="N12" s="34" t="str">
        <f t="shared" si="1"/>
        <v>II</v>
      </c>
      <c r="O12" s="34" t="str">
        <f t="shared" si="2"/>
        <v>No</v>
      </c>
      <c r="P12" s="34" t="str">
        <f t="shared" si="3"/>
        <v>Calidad</v>
      </c>
      <c r="Q12" s="34" t="str">
        <f t="shared" si="4"/>
        <v>Sí</v>
      </c>
      <c r="R12" s="38" t="str">
        <f t="shared" si="5"/>
        <v>Información Insuficiente: debe aclararse antes del cierre</v>
      </c>
    </row>
    <row r="13" spans="1:22" ht="31.95" customHeight="1" x14ac:dyDescent="0.3">
      <c r="A13" s="38" t="str">
        <f>IF('01_Proyectos'!A13="","",'01_Proyectos'!A13)</f>
        <v>PPI-EJEMPLO-10</v>
      </c>
      <c r="B13" s="38" t="str">
        <f t="shared" si="0"/>
        <v>EJEMPLO · Programa de sustitución de luminarias por tecnología LED en tres municipios rurales, con 1,450 puntos de luz de características homogéneas, Puebla</v>
      </c>
      <c r="C13" s="32" t="s">
        <v>6359</v>
      </c>
      <c r="D13" s="32" t="s">
        <v>6360</v>
      </c>
      <c r="E13" s="32" t="s">
        <v>54</v>
      </c>
      <c r="F13" s="32" t="s">
        <v>6361</v>
      </c>
      <c r="G13" s="32" t="s">
        <v>6335</v>
      </c>
      <c r="H13" s="77" t="s">
        <v>6362</v>
      </c>
      <c r="I13" s="77" t="s">
        <v>6363</v>
      </c>
      <c r="J13" s="32" t="s">
        <v>6364</v>
      </c>
      <c r="K13" s="32" t="s">
        <v>6365</v>
      </c>
      <c r="L13" s="32" t="s">
        <v>6366</v>
      </c>
      <c r="M13" s="33" t="s">
        <v>9</v>
      </c>
      <c r="N13" s="34">
        <f t="shared" si="1"/>
        <v>50</v>
      </c>
      <c r="O13" s="34" t="str">
        <f t="shared" si="2"/>
        <v>Sí</v>
      </c>
      <c r="P13" s="34" t="str">
        <f t="shared" si="3"/>
        <v>Continuidad</v>
      </c>
      <c r="Q13" s="34" t="str">
        <f t="shared" si="4"/>
        <v>Sí</v>
      </c>
      <c r="R13" s="38" t="str">
        <f t="shared" si="5"/>
        <v/>
      </c>
    </row>
    <row r="14" spans="1:22" ht="31.95" customHeight="1" x14ac:dyDescent="0.3">
      <c r="A14" s="38" t="str">
        <f>IF('01_Proyectos'!A14="","",'01_Proyectos'!A14)</f>
        <v/>
      </c>
      <c r="B14" s="38" t="str">
        <f t="shared" si="0"/>
        <v/>
      </c>
      <c r="C14" s="32"/>
      <c r="D14" s="32"/>
      <c r="E14" s="32"/>
      <c r="F14" s="32"/>
      <c r="G14" s="32"/>
      <c r="H14" s="32"/>
      <c r="I14" s="32"/>
      <c r="J14" s="32"/>
      <c r="K14" s="32"/>
      <c r="L14" s="32"/>
      <c r="M14" s="33"/>
      <c r="N14" s="34" t="str">
        <f t="shared" si="1"/>
        <v/>
      </c>
      <c r="O14" s="34" t="str">
        <f t="shared" si="2"/>
        <v/>
      </c>
      <c r="P14" s="34" t="str">
        <f t="shared" si="3"/>
        <v/>
      </c>
      <c r="Q14" s="34" t="str">
        <f t="shared" si="4"/>
        <v/>
      </c>
      <c r="R14" s="38" t="str">
        <f t="shared" si="5"/>
        <v/>
      </c>
    </row>
    <row r="15" spans="1:22" ht="31.95" customHeight="1" x14ac:dyDescent="0.3">
      <c r="A15" s="38" t="str">
        <f>IF('01_Proyectos'!A15="","",'01_Proyectos'!A15)</f>
        <v/>
      </c>
      <c r="B15" s="38" t="str">
        <f t="shared" si="0"/>
        <v/>
      </c>
      <c r="C15" s="32"/>
      <c r="D15" s="32"/>
      <c r="E15" s="32"/>
      <c r="F15" s="32"/>
      <c r="G15" s="32"/>
      <c r="H15" s="32"/>
      <c r="I15" s="32"/>
      <c r="J15" s="32"/>
      <c r="K15" s="32"/>
      <c r="L15" s="32"/>
      <c r="M15" s="33"/>
      <c r="N15" s="34" t="str">
        <f t="shared" si="1"/>
        <v/>
      </c>
      <c r="O15" s="34" t="str">
        <f t="shared" si="2"/>
        <v/>
      </c>
      <c r="P15" s="34" t="str">
        <f t="shared" si="3"/>
        <v/>
      </c>
      <c r="Q15" s="34" t="str">
        <f t="shared" si="4"/>
        <v/>
      </c>
      <c r="R15" s="38" t="str">
        <f t="shared" si="5"/>
        <v/>
      </c>
    </row>
    <row r="16" spans="1:22" ht="31.95" customHeight="1" x14ac:dyDescent="0.3">
      <c r="A16" s="38" t="str">
        <f>IF('01_Proyectos'!A16="","",'01_Proyectos'!A16)</f>
        <v/>
      </c>
      <c r="B16" s="38" t="str">
        <f t="shared" si="0"/>
        <v/>
      </c>
      <c r="C16" s="32"/>
      <c r="D16" s="32"/>
      <c r="E16" s="32"/>
      <c r="F16" s="32"/>
      <c r="G16" s="32"/>
      <c r="H16" s="32"/>
      <c r="I16" s="32"/>
      <c r="J16" s="32"/>
      <c r="K16" s="32"/>
      <c r="L16" s="32"/>
      <c r="M16" s="33"/>
      <c r="N16" s="34" t="str">
        <f t="shared" si="1"/>
        <v/>
      </c>
      <c r="O16" s="34" t="str">
        <f t="shared" si="2"/>
        <v/>
      </c>
      <c r="P16" s="34" t="str">
        <f t="shared" si="3"/>
        <v/>
      </c>
      <c r="Q16" s="34" t="str">
        <f t="shared" si="4"/>
        <v/>
      </c>
      <c r="R16" s="38" t="str">
        <f t="shared" si="5"/>
        <v/>
      </c>
    </row>
    <row r="17" spans="1:18" ht="31.95" customHeight="1" x14ac:dyDescent="0.3">
      <c r="A17" s="38" t="str">
        <f>IF('01_Proyectos'!A17="","",'01_Proyectos'!A17)</f>
        <v/>
      </c>
      <c r="B17" s="38" t="str">
        <f t="shared" si="0"/>
        <v/>
      </c>
      <c r="C17" s="32"/>
      <c r="D17" s="32"/>
      <c r="E17" s="32"/>
      <c r="F17" s="32"/>
      <c r="G17" s="32"/>
      <c r="H17" s="32"/>
      <c r="I17" s="32"/>
      <c r="J17" s="32"/>
      <c r="K17" s="32"/>
      <c r="L17" s="32"/>
      <c r="M17" s="33"/>
      <c r="N17" s="34" t="str">
        <f t="shared" si="1"/>
        <v/>
      </c>
      <c r="O17" s="34" t="str">
        <f t="shared" si="2"/>
        <v/>
      </c>
      <c r="P17" s="34" t="str">
        <f t="shared" si="3"/>
        <v/>
      </c>
      <c r="Q17" s="34" t="str">
        <f t="shared" si="4"/>
        <v/>
      </c>
      <c r="R17" s="38" t="str">
        <f t="shared" si="5"/>
        <v/>
      </c>
    </row>
    <row r="18" spans="1:18" ht="31.95" customHeight="1" x14ac:dyDescent="0.3">
      <c r="A18" s="38" t="str">
        <f>IF('01_Proyectos'!A18="","",'01_Proyectos'!A18)</f>
        <v/>
      </c>
      <c r="B18" s="38" t="str">
        <f t="shared" si="0"/>
        <v/>
      </c>
      <c r="C18" s="32"/>
      <c r="D18" s="32"/>
      <c r="E18" s="32"/>
      <c r="F18" s="32"/>
      <c r="G18" s="32"/>
      <c r="H18" s="32"/>
      <c r="I18" s="32"/>
      <c r="J18" s="32"/>
      <c r="K18" s="32"/>
      <c r="L18" s="32"/>
      <c r="M18" s="33"/>
      <c r="N18" s="34" t="str">
        <f t="shared" si="1"/>
        <v/>
      </c>
      <c r="O18" s="34" t="str">
        <f t="shared" si="2"/>
        <v/>
      </c>
      <c r="P18" s="34" t="str">
        <f t="shared" si="3"/>
        <v/>
      </c>
      <c r="Q18" s="34" t="str">
        <f t="shared" si="4"/>
        <v/>
      </c>
      <c r="R18" s="38" t="str">
        <f t="shared" si="5"/>
        <v/>
      </c>
    </row>
    <row r="19" spans="1:18" ht="31.95" customHeight="1" x14ac:dyDescent="0.3">
      <c r="A19" s="38" t="str">
        <f>IF('01_Proyectos'!A19="","",'01_Proyectos'!A19)</f>
        <v/>
      </c>
      <c r="B19" s="38" t="str">
        <f t="shared" si="0"/>
        <v/>
      </c>
      <c r="C19" s="32"/>
      <c r="D19" s="32"/>
      <c r="E19" s="32"/>
      <c r="F19" s="32"/>
      <c r="G19" s="32"/>
      <c r="H19" s="32"/>
      <c r="I19" s="32"/>
      <c r="J19" s="32"/>
      <c r="K19" s="32"/>
      <c r="L19" s="32"/>
      <c r="M19" s="33"/>
      <c r="N19" s="34" t="str">
        <f t="shared" si="1"/>
        <v/>
      </c>
      <c r="O19" s="34" t="str">
        <f t="shared" si="2"/>
        <v/>
      </c>
      <c r="P19" s="34" t="str">
        <f t="shared" si="3"/>
        <v/>
      </c>
      <c r="Q19" s="34" t="str">
        <f t="shared" si="4"/>
        <v/>
      </c>
      <c r="R19" s="38" t="str">
        <f t="shared" si="5"/>
        <v/>
      </c>
    </row>
    <row r="20" spans="1:18" ht="31.95" customHeight="1" x14ac:dyDescent="0.3">
      <c r="A20" s="38" t="str">
        <f>IF('01_Proyectos'!A20="","",'01_Proyectos'!A20)</f>
        <v/>
      </c>
      <c r="B20" s="38" t="str">
        <f t="shared" si="0"/>
        <v/>
      </c>
      <c r="C20" s="32"/>
      <c r="D20" s="32"/>
      <c r="E20" s="32"/>
      <c r="F20" s="32"/>
      <c r="G20" s="32"/>
      <c r="H20" s="32"/>
      <c r="I20" s="32"/>
      <c r="J20" s="32"/>
      <c r="K20" s="32"/>
      <c r="L20" s="32"/>
      <c r="M20" s="33"/>
      <c r="N20" s="34" t="str">
        <f t="shared" si="1"/>
        <v/>
      </c>
      <c r="O20" s="34" t="str">
        <f t="shared" si="2"/>
        <v/>
      </c>
      <c r="P20" s="34" t="str">
        <f t="shared" si="3"/>
        <v/>
      </c>
      <c r="Q20" s="34" t="str">
        <f t="shared" si="4"/>
        <v/>
      </c>
      <c r="R20" s="38" t="str">
        <f t="shared" si="5"/>
        <v/>
      </c>
    </row>
    <row r="21" spans="1:18" ht="31.95" customHeight="1" x14ac:dyDescent="0.3">
      <c r="A21" s="38" t="str">
        <f>IF('01_Proyectos'!A21="","",'01_Proyectos'!A21)</f>
        <v/>
      </c>
      <c r="B21" s="38" t="str">
        <f t="shared" si="0"/>
        <v/>
      </c>
      <c r="C21" s="32"/>
      <c r="D21" s="32"/>
      <c r="E21" s="32"/>
      <c r="F21" s="32"/>
      <c r="G21" s="32"/>
      <c r="H21" s="32"/>
      <c r="I21" s="32"/>
      <c r="J21" s="32"/>
      <c r="K21" s="32"/>
      <c r="L21" s="32"/>
      <c r="M21" s="33"/>
      <c r="N21" s="34" t="str">
        <f t="shared" si="1"/>
        <v/>
      </c>
      <c r="O21" s="34" t="str">
        <f t="shared" si="2"/>
        <v/>
      </c>
      <c r="P21" s="34" t="str">
        <f t="shared" si="3"/>
        <v/>
      </c>
      <c r="Q21" s="34" t="str">
        <f t="shared" si="4"/>
        <v/>
      </c>
      <c r="R21" s="38" t="str">
        <f t="shared" si="5"/>
        <v/>
      </c>
    </row>
    <row r="22" spans="1:18" ht="31.95" customHeight="1" x14ac:dyDescent="0.3">
      <c r="A22" s="38" t="str">
        <f>IF('01_Proyectos'!A22="","",'01_Proyectos'!A22)</f>
        <v/>
      </c>
      <c r="B22" s="38" t="str">
        <f t="shared" si="0"/>
        <v/>
      </c>
      <c r="C22" s="32"/>
      <c r="D22" s="32"/>
      <c r="E22" s="32"/>
      <c r="F22" s="32"/>
      <c r="G22" s="32"/>
      <c r="H22" s="32"/>
      <c r="I22" s="32"/>
      <c r="J22" s="32"/>
      <c r="K22" s="32"/>
      <c r="L22" s="32"/>
      <c r="M22" s="33"/>
      <c r="N22" s="34" t="str">
        <f t="shared" si="1"/>
        <v/>
      </c>
      <c r="O22" s="34" t="str">
        <f t="shared" si="2"/>
        <v/>
      </c>
      <c r="P22" s="34" t="str">
        <f t="shared" si="3"/>
        <v/>
      </c>
      <c r="Q22" s="34" t="str">
        <f t="shared" si="4"/>
        <v/>
      </c>
      <c r="R22" s="38" t="str">
        <f t="shared" si="5"/>
        <v/>
      </c>
    </row>
    <row r="23" spans="1:18" ht="31.95" customHeight="1" x14ac:dyDescent="0.3">
      <c r="A23" s="38" t="str">
        <f>IF('01_Proyectos'!A23="","",'01_Proyectos'!A23)</f>
        <v/>
      </c>
      <c r="B23" s="38" t="str">
        <f t="shared" si="0"/>
        <v/>
      </c>
      <c r="C23" s="32"/>
      <c r="D23" s="32"/>
      <c r="E23" s="32"/>
      <c r="F23" s="32"/>
      <c r="G23" s="32"/>
      <c r="H23" s="32"/>
      <c r="I23" s="32"/>
      <c r="J23" s="32"/>
      <c r="K23" s="32"/>
      <c r="L23" s="32"/>
      <c r="M23" s="33"/>
      <c r="N23" s="34" t="str">
        <f t="shared" si="1"/>
        <v/>
      </c>
      <c r="O23" s="34" t="str">
        <f t="shared" si="2"/>
        <v/>
      </c>
      <c r="P23" s="34" t="str">
        <f t="shared" si="3"/>
        <v/>
      </c>
      <c r="Q23" s="34" t="str">
        <f t="shared" si="4"/>
        <v/>
      </c>
      <c r="R23" s="38" t="str">
        <f t="shared" si="5"/>
        <v/>
      </c>
    </row>
    <row r="24" spans="1:18" ht="31.95" customHeight="1" x14ac:dyDescent="0.3">
      <c r="A24" s="38" t="str">
        <f>IF('01_Proyectos'!A24="","",'01_Proyectos'!A24)</f>
        <v/>
      </c>
      <c r="B24" s="38" t="str">
        <f t="shared" si="0"/>
        <v/>
      </c>
      <c r="C24" s="32"/>
      <c r="D24" s="32"/>
      <c r="E24" s="32"/>
      <c r="F24" s="32"/>
      <c r="G24" s="32"/>
      <c r="H24" s="32"/>
      <c r="I24" s="32"/>
      <c r="J24" s="32"/>
      <c r="K24" s="32"/>
      <c r="L24" s="32"/>
      <c r="M24" s="33"/>
      <c r="N24" s="34" t="str">
        <f t="shared" si="1"/>
        <v/>
      </c>
      <c r="O24" s="34" t="str">
        <f t="shared" si="2"/>
        <v/>
      </c>
      <c r="P24" s="34" t="str">
        <f t="shared" si="3"/>
        <v/>
      </c>
      <c r="Q24" s="34" t="str">
        <f t="shared" si="4"/>
        <v/>
      </c>
      <c r="R24" s="38" t="str">
        <f t="shared" si="5"/>
        <v/>
      </c>
    </row>
    <row r="25" spans="1:18" ht="31.95" customHeight="1" x14ac:dyDescent="0.3">
      <c r="A25" s="38" t="str">
        <f>IF('01_Proyectos'!A25="","",'01_Proyectos'!A25)</f>
        <v/>
      </c>
      <c r="B25" s="38" t="str">
        <f t="shared" si="0"/>
        <v/>
      </c>
      <c r="C25" s="32"/>
      <c r="D25" s="32"/>
      <c r="E25" s="32"/>
      <c r="F25" s="32"/>
      <c r="G25" s="32"/>
      <c r="H25" s="32"/>
      <c r="I25" s="32"/>
      <c r="J25" s="32"/>
      <c r="K25" s="32"/>
      <c r="L25" s="32"/>
      <c r="M25" s="33"/>
      <c r="N25" s="34" t="str">
        <f t="shared" si="1"/>
        <v/>
      </c>
      <c r="O25" s="34" t="str">
        <f t="shared" si="2"/>
        <v/>
      </c>
      <c r="P25" s="34" t="str">
        <f t="shared" si="3"/>
        <v/>
      </c>
      <c r="Q25" s="34" t="str">
        <f t="shared" si="4"/>
        <v/>
      </c>
      <c r="R25" s="38" t="str">
        <f t="shared" si="5"/>
        <v/>
      </c>
    </row>
    <row r="26" spans="1:18" ht="31.95" customHeight="1" x14ac:dyDescent="0.3">
      <c r="A26" s="38" t="str">
        <f>IF('01_Proyectos'!A26="","",'01_Proyectos'!A26)</f>
        <v/>
      </c>
      <c r="B26" s="38" t="str">
        <f t="shared" si="0"/>
        <v/>
      </c>
      <c r="C26" s="32"/>
      <c r="D26" s="32"/>
      <c r="E26" s="32"/>
      <c r="F26" s="32"/>
      <c r="G26" s="32"/>
      <c r="H26" s="32"/>
      <c r="I26" s="32"/>
      <c r="J26" s="32"/>
      <c r="K26" s="32"/>
      <c r="L26" s="32"/>
      <c r="M26" s="33"/>
      <c r="N26" s="34" t="str">
        <f t="shared" si="1"/>
        <v/>
      </c>
      <c r="O26" s="34" t="str">
        <f t="shared" si="2"/>
        <v/>
      </c>
      <c r="P26" s="34" t="str">
        <f t="shared" si="3"/>
        <v/>
      </c>
      <c r="Q26" s="34" t="str">
        <f t="shared" si="4"/>
        <v/>
      </c>
      <c r="R26" s="38" t="str">
        <f t="shared" si="5"/>
        <v/>
      </c>
    </row>
    <row r="27" spans="1:18" ht="31.95" customHeight="1" x14ac:dyDescent="0.3">
      <c r="A27" s="38" t="str">
        <f>IF('01_Proyectos'!A27="","",'01_Proyectos'!A27)</f>
        <v/>
      </c>
      <c r="B27" s="38" t="str">
        <f t="shared" si="0"/>
        <v/>
      </c>
      <c r="C27" s="32"/>
      <c r="D27" s="32"/>
      <c r="E27" s="32"/>
      <c r="F27" s="32"/>
      <c r="G27" s="32"/>
      <c r="H27" s="32"/>
      <c r="I27" s="32"/>
      <c r="J27" s="32"/>
      <c r="K27" s="32"/>
      <c r="L27" s="32"/>
      <c r="M27" s="33"/>
      <c r="N27" s="34" t="str">
        <f t="shared" si="1"/>
        <v/>
      </c>
      <c r="O27" s="34" t="str">
        <f t="shared" si="2"/>
        <v/>
      </c>
      <c r="P27" s="34" t="str">
        <f t="shared" si="3"/>
        <v/>
      </c>
      <c r="Q27" s="34" t="str">
        <f t="shared" si="4"/>
        <v/>
      </c>
      <c r="R27" s="38" t="str">
        <f t="shared" si="5"/>
        <v/>
      </c>
    </row>
    <row r="28" spans="1:18" ht="31.95" customHeight="1" x14ac:dyDescent="0.3">
      <c r="A28" s="38" t="str">
        <f>IF('01_Proyectos'!A28="","",'01_Proyectos'!A28)</f>
        <v/>
      </c>
      <c r="B28" s="38" t="str">
        <f t="shared" si="0"/>
        <v/>
      </c>
      <c r="C28" s="32"/>
      <c r="D28" s="32"/>
      <c r="E28" s="32"/>
      <c r="F28" s="32"/>
      <c r="G28" s="32"/>
      <c r="H28" s="32"/>
      <c r="I28" s="32"/>
      <c r="J28" s="32"/>
      <c r="K28" s="32"/>
      <c r="L28" s="32"/>
      <c r="M28" s="33"/>
      <c r="N28" s="34" t="str">
        <f t="shared" si="1"/>
        <v/>
      </c>
      <c r="O28" s="34" t="str">
        <f t="shared" si="2"/>
        <v/>
      </c>
      <c r="P28" s="34" t="str">
        <f t="shared" si="3"/>
        <v/>
      </c>
      <c r="Q28" s="34" t="str">
        <f t="shared" si="4"/>
        <v/>
      </c>
      <c r="R28" s="38" t="str">
        <f t="shared" si="5"/>
        <v/>
      </c>
    </row>
    <row r="29" spans="1:18" ht="31.95" customHeight="1" x14ac:dyDescent="0.3">
      <c r="A29" s="38" t="str">
        <f>IF('01_Proyectos'!A29="","",'01_Proyectos'!A29)</f>
        <v/>
      </c>
      <c r="B29" s="38" t="str">
        <f t="shared" si="0"/>
        <v/>
      </c>
      <c r="C29" s="32"/>
      <c r="D29" s="32"/>
      <c r="E29" s="32"/>
      <c r="F29" s="32"/>
      <c r="G29" s="32"/>
      <c r="H29" s="32"/>
      <c r="I29" s="32"/>
      <c r="J29" s="32"/>
      <c r="K29" s="32"/>
      <c r="L29" s="32"/>
      <c r="M29" s="33"/>
      <c r="N29" s="34" t="str">
        <f t="shared" si="1"/>
        <v/>
      </c>
      <c r="O29" s="34" t="str">
        <f t="shared" si="2"/>
        <v/>
      </c>
      <c r="P29" s="34" t="str">
        <f t="shared" si="3"/>
        <v/>
      </c>
      <c r="Q29" s="34" t="str">
        <f t="shared" si="4"/>
        <v/>
      </c>
      <c r="R29" s="38" t="str">
        <f t="shared" si="5"/>
        <v/>
      </c>
    </row>
    <row r="30" spans="1:18" ht="31.95" customHeight="1" x14ac:dyDescent="0.3">
      <c r="A30" s="38" t="str">
        <f>IF('01_Proyectos'!A30="","",'01_Proyectos'!A30)</f>
        <v/>
      </c>
      <c r="B30" s="38" t="str">
        <f t="shared" si="0"/>
        <v/>
      </c>
      <c r="C30" s="32"/>
      <c r="D30" s="32"/>
      <c r="E30" s="32"/>
      <c r="F30" s="32"/>
      <c r="G30" s="32"/>
      <c r="H30" s="32"/>
      <c r="I30" s="32"/>
      <c r="J30" s="32"/>
      <c r="K30" s="32"/>
      <c r="L30" s="32"/>
      <c r="M30" s="33"/>
      <c r="N30" s="34" t="str">
        <f t="shared" si="1"/>
        <v/>
      </c>
      <c r="O30" s="34" t="str">
        <f t="shared" si="2"/>
        <v/>
      </c>
      <c r="P30" s="34" t="str">
        <f t="shared" si="3"/>
        <v/>
      </c>
      <c r="Q30" s="34" t="str">
        <f t="shared" si="4"/>
        <v/>
      </c>
      <c r="R30" s="38" t="str">
        <f t="shared" si="5"/>
        <v/>
      </c>
    </row>
    <row r="31" spans="1:18" ht="31.95" customHeight="1" x14ac:dyDescent="0.3">
      <c r="A31" s="38" t="str">
        <f>IF('01_Proyectos'!A31="","",'01_Proyectos'!A31)</f>
        <v/>
      </c>
      <c r="B31" s="38" t="str">
        <f t="shared" si="0"/>
        <v/>
      </c>
      <c r="C31" s="32"/>
      <c r="D31" s="32"/>
      <c r="E31" s="32"/>
      <c r="F31" s="32"/>
      <c r="G31" s="32"/>
      <c r="H31" s="32"/>
      <c r="I31" s="32"/>
      <c r="J31" s="32"/>
      <c r="K31" s="32"/>
      <c r="L31" s="32"/>
      <c r="M31" s="33"/>
      <c r="N31" s="34" t="str">
        <f t="shared" si="1"/>
        <v/>
      </c>
      <c r="O31" s="34" t="str">
        <f t="shared" si="2"/>
        <v/>
      </c>
      <c r="P31" s="34" t="str">
        <f t="shared" si="3"/>
        <v/>
      </c>
      <c r="Q31" s="34" t="str">
        <f t="shared" si="4"/>
        <v/>
      </c>
      <c r="R31" s="38" t="str">
        <f t="shared" si="5"/>
        <v/>
      </c>
    </row>
    <row r="32" spans="1:18" ht="31.95" customHeight="1" x14ac:dyDescent="0.3">
      <c r="A32" s="38" t="str">
        <f>IF('01_Proyectos'!A32="","",'01_Proyectos'!A32)</f>
        <v/>
      </c>
      <c r="B32" s="38" t="str">
        <f t="shared" si="0"/>
        <v/>
      </c>
      <c r="C32" s="32"/>
      <c r="D32" s="32"/>
      <c r="E32" s="32"/>
      <c r="F32" s="32"/>
      <c r="G32" s="32"/>
      <c r="H32" s="32"/>
      <c r="I32" s="32"/>
      <c r="J32" s="32"/>
      <c r="K32" s="32"/>
      <c r="L32" s="32"/>
      <c r="M32" s="33"/>
      <c r="N32" s="34" t="str">
        <f t="shared" si="1"/>
        <v/>
      </c>
      <c r="O32" s="34" t="str">
        <f t="shared" si="2"/>
        <v/>
      </c>
      <c r="P32" s="34" t="str">
        <f t="shared" si="3"/>
        <v/>
      </c>
      <c r="Q32" s="34" t="str">
        <f t="shared" si="4"/>
        <v/>
      </c>
      <c r="R32" s="38" t="str">
        <f t="shared" si="5"/>
        <v/>
      </c>
    </row>
    <row r="33" spans="1:18" ht="31.95" customHeight="1" x14ac:dyDescent="0.3">
      <c r="A33" s="38" t="str">
        <f>IF('01_Proyectos'!A33="","",'01_Proyectos'!A33)</f>
        <v/>
      </c>
      <c r="B33" s="38" t="str">
        <f t="shared" si="0"/>
        <v/>
      </c>
      <c r="C33" s="32"/>
      <c r="D33" s="32"/>
      <c r="E33" s="32"/>
      <c r="F33" s="32"/>
      <c r="G33" s="32"/>
      <c r="H33" s="32"/>
      <c r="I33" s="32"/>
      <c r="J33" s="32"/>
      <c r="K33" s="32"/>
      <c r="L33" s="32"/>
      <c r="M33" s="33"/>
      <c r="N33" s="34" t="str">
        <f t="shared" si="1"/>
        <v/>
      </c>
      <c r="O33" s="34" t="str">
        <f t="shared" si="2"/>
        <v/>
      </c>
      <c r="P33" s="34" t="str">
        <f t="shared" si="3"/>
        <v/>
      </c>
      <c r="Q33" s="34" t="str">
        <f t="shared" si="4"/>
        <v/>
      </c>
      <c r="R33" s="38" t="str">
        <f t="shared" si="5"/>
        <v/>
      </c>
    </row>
    <row r="34" spans="1:18" ht="31.95" customHeight="1" x14ac:dyDescent="0.3">
      <c r="A34" s="38" t="str">
        <f>IF('01_Proyectos'!A34="","",'01_Proyectos'!A34)</f>
        <v/>
      </c>
      <c r="B34" s="38" t="str">
        <f t="shared" si="0"/>
        <v/>
      </c>
      <c r="C34" s="32"/>
      <c r="D34" s="32"/>
      <c r="E34" s="32"/>
      <c r="F34" s="32"/>
      <c r="G34" s="32"/>
      <c r="H34" s="32"/>
      <c r="I34" s="32"/>
      <c r="J34" s="32"/>
      <c r="K34" s="32"/>
      <c r="L34" s="32"/>
      <c r="M34" s="33"/>
      <c r="N34" s="34" t="str">
        <f t="shared" si="1"/>
        <v/>
      </c>
      <c r="O34" s="34" t="str">
        <f t="shared" si="2"/>
        <v/>
      </c>
      <c r="P34" s="34" t="str">
        <f t="shared" si="3"/>
        <v/>
      </c>
      <c r="Q34" s="34" t="str">
        <f t="shared" si="4"/>
        <v/>
      </c>
      <c r="R34" s="38" t="str">
        <f t="shared" si="5"/>
        <v/>
      </c>
    </row>
    <row r="35" spans="1:18" ht="31.95" customHeight="1" x14ac:dyDescent="0.3">
      <c r="A35" s="38" t="str">
        <f>IF('01_Proyectos'!A35="","",'01_Proyectos'!A35)</f>
        <v/>
      </c>
      <c r="B35" s="38" t="str">
        <f t="shared" si="0"/>
        <v/>
      </c>
      <c r="C35" s="32"/>
      <c r="D35" s="32"/>
      <c r="E35" s="32"/>
      <c r="F35" s="32"/>
      <c r="G35" s="32"/>
      <c r="H35" s="32"/>
      <c r="I35" s="32"/>
      <c r="J35" s="32"/>
      <c r="K35" s="32"/>
      <c r="L35" s="32"/>
      <c r="M35" s="33"/>
      <c r="N35" s="34" t="str">
        <f t="shared" si="1"/>
        <v/>
      </c>
      <c r="O35" s="34" t="str">
        <f t="shared" si="2"/>
        <v/>
      </c>
      <c r="P35" s="34" t="str">
        <f t="shared" si="3"/>
        <v/>
      </c>
      <c r="Q35" s="34" t="str">
        <f t="shared" si="4"/>
        <v/>
      </c>
      <c r="R35" s="38" t="str">
        <f t="shared" si="5"/>
        <v/>
      </c>
    </row>
    <row r="36" spans="1:18" ht="31.95" customHeight="1" x14ac:dyDescent="0.3">
      <c r="A36" s="38" t="str">
        <f>IF('01_Proyectos'!A36="","",'01_Proyectos'!A36)</f>
        <v/>
      </c>
      <c r="B36" s="38" t="str">
        <f t="shared" ref="B36:B67" si="6">IF($A36="","",_xlfn.XLOOKUP($A36,Proy_Folio,Proy_Nombre,""))</f>
        <v/>
      </c>
      <c r="C36" s="32"/>
      <c r="D36" s="32"/>
      <c r="E36" s="32"/>
      <c r="F36" s="32"/>
      <c r="G36" s="32"/>
      <c r="H36" s="32"/>
      <c r="I36" s="32"/>
      <c r="J36" s="32"/>
      <c r="K36" s="32"/>
      <c r="L36" s="32"/>
      <c r="M36" s="33"/>
      <c r="N36" s="34" t="str">
        <f t="shared" ref="N36:N67" si="7">IF($M36="","",_xlfn.XLOOKUP($M36,Cat_Sust,Val_Sust,""))</f>
        <v/>
      </c>
      <c r="O36" s="34" t="str">
        <f t="shared" ref="O36:O67" si="8">IF($M36="","",IF(AND($C36&lt;&gt;"",$D36&lt;&gt;"",$E36&lt;&gt;"",$F36&lt;&gt;"",$J36&lt;&gt;"",$K36&lt;&gt;"",$L36&lt;&gt;""),INDEX(Cat_SiNo,1),INDEX(Cat_SiNo,2)))</f>
        <v/>
      </c>
      <c r="P36" s="34" t="str">
        <f t="shared" ref="P36:P67" si="9">IF($A36="","",_xlfn.XLOOKUP($A36,Nec_Folio,Nec_Cond,"")&amp;"")</f>
        <v/>
      </c>
      <c r="Q36" s="34" t="str">
        <f t="shared" ref="Q36:Q67" si="10">IF(OR($E36="",$P36=""),"",IF($E36=$P36,INDEX(Cat_SiNo,1),IF($E36=INDEX(Cat_CondImpacto,2),"No comparable",INDEX(Cat_SiNo,2))))</f>
        <v/>
      </c>
      <c r="R36" s="38" t="str">
        <f t="shared" ref="R36:R67" si="11">IF($A36="","",IF($M36=INDEX(Cat_Sust,4),"Información Insuficiente: debe aclararse antes del cierre",IF(AND(OR($M36=INDEX(Cat_Sust,2),$M36=INDEX(Cat_Sust,3)),$O36&lt;&gt;INDEX(Cat_SiNo,1)),"Media o Alta sin evidencia suficiente (Ap. 3.5 y Ap. 4.3)",IF(AND($M36=INDEX(Cat_Sust,1),$O36&lt;&gt;INDEX(Cat_SiNo,1)),"Baja sin información suficiente: procede Información Insuficiente (Ap. 3.5)",IF($Q36=INDEX(Cat_SiNo,2),"La condición que se modifica difiere de la condición afectada registrada en Necesidad: verificar la correspondencia (Ap. 4.3)","")))))</f>
        <v/>
      </c>
    </row>
    <row r="37" spans="1:18" ht="31.95" customHeight="1" x14ac:dyDescent="0.3">
      <c r="A37" s="38" t="str">
        <f>IF('01_Proyectos'!A37="","",'01_Proyectos'!A37)</f>
        <v/>
      </c>
      <c r="B37" s="38" t="str">
        <f t="shared" si="6"/>
        <v/>
      </c>
      <c r="C37" s="32"/>
      <c r="D37" s="32"/>
      <c r="E37" s="32"/>
      <c r="F37" s="32"/>
      <c r="G37" s="32"/>
      <c r="H37" s="32"/>
      <c r="I37" s="32"/>
      <c r="J37" s="32"/>
      <c r="K37" s="32"/>
      <c r="L37" s="32"/>
      <c r="M37" s="33"/>
      <c r="N37" s="34" t="str">
        <f t="shared" si="7"/>
        <v/>
      </c>
      <c r="O37" s="34" t="str">
        <f t="shared" si="8"/>
        <v/>
      </c>
      <c r="P37" s="34" t="str">
        <f t="shared" si="9"/>
        <v/>
      </c>
      <c r="Q37" s="34" t="str">
        <f t="shared" si="10"/>
        <v/>
      </c>
      <c r="R37" s="38" t="str">
        <f t="shared" si="11"/>
        <v/>
      </c>
    </row>
    <row r="38" spans="1:18" ht="31.95" customHeight="1" x14ac:dyDescent="0.3">
      <c r="A38" s="38" t="str">
        <f>IF('01_Proyectos'!A38="","",'01_Proyectos'!A38)</f>
        <v/>
      </c>
      <c r="B38" s="38" t="str">
        <f t="shared" si="6"/>
        <v/>
      </c>
      <c r="C38" s="32"/>
      <c r="D38" s="32"/>
      <c r="E38" s="32"/>
      <c r="F38" s="32"/>
      <c r="G38" s="32"/>
      <c r="H38" s="32"/>
      <c r="I38" s="32"/>
      <c r="J38" s="32"/>
      <c r="K38" s="32"/>
      <c r="L38" s="32"/>
      <c r="M38" s="33"/>
      <c r="N38" s="34" t="str">
        <f t="shared" si="7"/>
        <v/>
      </c>
      <c r="O38" s="34" t="str">
        <f t="shared" si="8"/>
        <v/>
      </c>
      <c r="P38" s="34" t="str">
        <f t="shared" si="9"/>
        <v/>
      </c>
      <c r="Q38" s="34" t="str">
        <f t="shared" si="10"/>
        <v/>
      </c>
      <c r="R38" s="38" t="str">
        <f t="shared" si="11"/>
        <v/>
      </c>
    </row>
    <row r="39" spans="1:18" ht="31.95" customHeight="1" x14ac:dyDescent="0.3">
      <c r="A39" s="38" t="str">
        <f>IF('01_Proyectos'!A39="","",'01_Proyectos'!A39)</f>
        <v/>
      </c>
      <c r="B39" s="38" t="str">
        <f t="shared" si="6"/>
        <v/>
      </c>
      <c r="C39" s="32"/>
      <c r="D39" s="32"/>
      <c r="E39" s="32"/>
      <c r="F39" s="32"/>
      <c r="G39" s="32"/>
      <c r="H39" s="32"/>
      <c r="I39" s="32"/>
      <c r="J39" s="32"/>
      <c r="K39" s="32"/>
      <c r="L39" s="32"/>
      <c r="M39" s="33"/>
      <c r="N39" s="34" t="str">
        <f t="shared" si="7"/>
        <v/>
      </c>
      <c r="O39" s="34" t="str">
        <f t="shared" si="8"/>
        <v/>
      </c>
      <c r="P39" s="34" t="str">
        <f t="shared" si="9"/>
        <v/>
      </c>
      <c r="Q39" s="34" t="str">
        <f t="shared" si="10"/>
        <v/>
      </c>
      <c r="R39" s="38" t="str">
        <f t="shared" si="11"/>
        <v/>
      </c>
    </row>
    <row r="40" spans="1:18" ht="31.95" customHeight="1" x14ac:dyDescent="0.3">
      <c r="A40" s="38" t="str">
        <f>IF('01_Proyectos'!A40="","",'01_Proyectos'!A40)</f>
        <v/>
      </c>
      <c r="B40" s="38" t="str">
        <f t="shared" si="6"/>
        <v/>
      </c>
      <c r="C40" s="32"/>
      <c r="D40" s="32"/>
      <c r="E40" s="32"/>
      <c r="F40" s="32"/>
      <c r="G40" s="32"/>
      <c r="H40" s="32"/>
      <c r="I40" s="32"/>
      <c r="J40" s="32"/>
      <c r="K40" s="32"/>
      <c r="L40" s="32"/>
      <c r="M40" s="33"/>
      <c r="N40" s="34" t="str">
        <f t="shared" si="7"/>
        <v/>
      </c>
      <c r="O40" s="34" t="str">
        <f t="shared" si="8"/>
        <v/>
      </c>
      <c r="P40" s="34" t="str">
        <f t="shared" si="9"/>
        <v/>
      </c>
      <c r="Q40" s="34" t="str">
        <f t="shared" si="10"/>
        <v/>
      </c>
      <c r="R40" s="38" t="str">
        <f t="shared" si="11"/>
        <v/>
      </c>
    </row>
    <row r="41" spans="1:18" ht="31.95" customHeight="1" x14ac:dyDescent="0.3">
      <c r="A41" s="38" t="str">
        <f>IF('01_Proyectos'!A41="","",'01_Proyectos'!A41)</f>
        <v/>
      </c>
      <c r="B41" s="38" t="str">
        <f t="shared" si="6"/>
        <v/>
      </c>
      <c r="C41" s="32"/>
      <c r="D41" s="32"/>
      <c r="E41" s="32"/>
      <c r="F41" s="32"/>
      <c r="G41" s="32"/>
      <c r="H41" s="32"/>
      <c r="I41" s="32"/>
      <c r="J41" s="32"/>
      <c r="K41" s="32"/>
      <c r="L41" s="32"/>
      <c r="M41" s="33"/>
      <c r="N41" s="34" t="str">
        <f t="shared" si="7"/>
        <v/>
      </c>
      <c r="O41" s="34" t="str">
        <f t="shared" si="8"/>
        <v/>
      </c>
      <c r="P41" s="34" t="str">
        <f t="shared" si="9"/>
        <v/>
      </c>
      <c r="Q41" s="34" t="str">
        <f t="shared" si="10"/>
        <v/>
      </c>
      <c r="R41" s="38" t="str">
        <f t="shared" si="11"/>
        <v/>
      </c>
    </row>
    <row r="42" spans="1:18" ht="31.95" customHeight="1" x14ac:dyDescent="0.3">
      <c r="A42" s="38" t="str">
        <f>IF('01_Proyectos'!A42="","",'01_Proyectos'!A42)</f>
        <v/>
      </c>
      <c r="B42" s="38" t="str">
        <f t="shared" si="6"/>
        <v/>
      </c>
      <c r="C42" s="32"/>
      <c r="D42" s="32"/>
      <c r="E42" s="32"/>
      <c r="F42" s="32"/>
      <c r="G42" s="32"/>
      <c r="H42" s="32"/>
      <c r="I42" s="32"/>
      <c r="J42" s="32"/>
      <c r="K42" s="32"/>
      <c r="L42" s="32"/>
      <c r="M42" s="33"/>
      <c r="N42" s="34" t="str">
        <f t="shared" si="7"/>
        <v/>
      </c>
      <c r="O42" s="34" t="str">
        <f t="shared" si="8"/>
        <v/>
      </c>
      <c r="P42" s="34" t="str">
        <f t="shared" si="9"/>
        <v/>
      </c>
      <c r="Q42" s="34" t="str">
        <f t="shared" si="10"/>
        <v/>
      </c>
      <c r="R42" s="38" t="str">
        <f t="shared" si="11"/>
        <v/>
      </c>
    </row>
    <row r="43" spans="1:18" ht="31.95" customHeight="1" x14ac:dyDescent="0.3">
      <c r="A43" s="38" t="str">
        <f>IF('01_Proyectos'!A43="","",'01_Proyectos'!A43)</f>
        <v/>
      </c>
      <c r="B43" s="38" t="str">
        <f t="shared" si="6"/>
        <v/>
      </c>
      <c r="C43" s="32"/>
      <c r="D43" s="32"/>
      <c r="E43" s="32"/>
      <c r="F43" s="32"/>
      <c r="G43" s="32"/>
      <c r="H43" s="32"/>
      <c r="I43" s="32"/>
      <c r="J43" s="32"/>
      <c r="K43" s="32"/>
      <c r="L43" s="32"/>
      <c r="M43" s="33"/>
      <c r="N43" s="34" t="str">
        <f t="shared" si="7"/>
        <v/>
      </c>
      <c r="O43" s="34" t="str">
        <f t="shared" si="8"/>
        <v/>
      </c>
      <c r="P43" s="34" t="str">
        <f t="shared" si="9"/>
        <v/>
      </c>
      <c r="Q43" s="34" t="str">
        <f t="shared" si="10"/>
        <v/>
      </c>
      <c r="R43" s="38" t="str">
        <f t="shared" si="11"/>
        <v/>
      </c>
    </row>
    <row r="44" spans="1:18" ht="31.95" customHeight="1" x14ac:dyDescent="0.3">
      <c r="A44" s="38" t="str">
        <f>IF('01_Proyectos'!A44="","",'01_Proyectos'!A44)</f>
        <v/>
      </c>
      <c r="B44" s="38" t="str">
        <f t="shared" si="6"/>
        <v/>
      </c>
      <c r="C44" s="32"/>
      <c r="D44" s="32"/>
      <c r="E44" s="32"/>
      <c r="F44" s="32"/>
      <c r="G44" s="32"/>
      <c r="H44" s="32"/>
      <c r="I44" s="32"/>
      <c r="J44" s="32"/>
      <c r="K44" s="32"/>
      <c r="L44" s="32"/>
      <c r="M44" s="33"/>
      <c r="N44" s="34" t="str">
        <f t="shared" si="7"/>
        <v/>
      </c>
      <c r="O44" s="34" t="str">
        <f t="shared" si="8"/>
        <v/>
      </c>
      <c r="P44" s="34" t="str">
        <f t="shared" si="9"/>
        <v/>
      </c>
      <c r="Q44" s="34" t="str">
        <f t="shared" si="10"/>
        <v/>
      </c>
      <c r="R44" s="38" t="str">
        <f t="shared" si="11"/>
        <v/>
      </c>
    </row>
    <row r="45" spans="1:18" ht="31.95" customHeight="1" x14ac:dyDescent="0.3">
      <c r="A45" s="38" t="str">
        <f>IF('01_Proyectos'!A45="","",'01_Proyectos'!A45)</f>
        <v/>
      </c>
      <c r="B45" s="38" t="str">
        <f t="shared" si="6"/>
        <v/>
      </c>
      <c r="C45" s="32"/>
      <c r="D45" s="32"/>
      <c r="E45" s="32"/>
      <c r="F45" s="32"/>
      <c r="G45" s="32"/>
      <c r="H45" s="32"/>
      <c r="I45" s="32"/>
      <c r="J45" s="32"/>
      <c r="K45" s="32"/>
      <c r="L45" s="32"/>
      <c r="M45" s="33"/>
      <c r="N45" s="34" t="str">
        <f t="shared" si="7"/>
        <v/>
      </c>
      <c r="O45" s="34" t="str">
        <f t="shared" si="8"/>
        <v/>
      </c>
      <c r="P45" s="34" t="str">
        <f t="shared" si="9"/>
        <v/>
      </c>
      <c r="Q45" s="34" t="str">
        <f t="shared" si="10"/>
        <v/>
      </c>
      <c r="R45" s="38" t="str">
        <f t="shared" si="11"/>
        <v/>
      </c>
    </row>
    <row r="46" spans="1:18" ht="31.95" customHeight="1" x14ac:dyDescent="0.3">
      <c r="A46" s="38" t="str">
        <f>IF('01_Proyectos'!A46="","",'01_Proyectos'!A46)</f>
        <v/>
      </c>
      <c r="B46" s="38" t="str">
        <f t="shared" si="6"/>
        <v/>
      </c>
      <c r="C46" s="32"/>
      <c r="D46" s="32"/>
      <c r="E46" s="32"/>
      <c r="F46" s="32"/>
      <c r="G46" s="32"/>
      <c r="H46" s="32"/>
      <c r="I46" s="32"/>
      <c r="J46" s="32"/>
      <c r="K46" s="32"/>
      <c r="L46" s="32"/>
      <c r="M46" s="33"/>
      <c r="N46" s="34" t="str">
        <f t="shared" si="7"/>
        <v/>
      </c>
      <c r="O46" s="34" t="str">
        <f t="shared" si="8"/>
        <v/>
      </c>
      <c r="P46" s="34" t="str">
        <f t="shared" si="9"/>
        <v/>
      </c>
      <c r="Q46" s="34" t="str">
        <f t="shared" si="10"/>
        <v/>
      </c>
      <c r="R46" s="38" t="str">
        <f t="shared" si="11"/>
        <v/>
      </c>
    </row>
    <row r="47" spans="1:18" ht="31.95" customHeight="1" x14ac:dyDescent="0.3">
      <c r="A47" s="38" t="str">
        <f>IF('01_Proyectos'!A47="","",'01_Proyectos'!A47)</f>
        <v/>
      </c>
      <c r="B47" s="38" t="str">
        <f t="shared" si="6"/>
        <v/>
      </c>
      <c r="C47" s="32"/>
      <c r="D47" s="32"/>
      <c r="E47" s="32"/>
      <c r="F47" s="32"/>
      <c r="G47" s="32"/>
      <c r="H47" s="32"/>
      <c r="I47" s="32"/>
      <c r="J47" s="32"/>
      <c r="K47" s="32"/>
      <c r="L47" s="32"/>
      <c r="M47" s="33"/>
      <c r="N47" s="34" t="str">
        <f t="shared" si="7"/>
        <v/>
      </c>
      <c r="O47" s="34" t="str">
        <f t="shared" si="8"/>
        <v/>
      </c>
      <c r="P47" s="34" t="str">
        <f t="shared" si="9"/>
        <v/>
      </c>
      <c r="Q47" s="34" t="str">
        <f t="shared" si="10"/>
        <v/>
      </c>
      <c r="R47" s="38" t="str">
        <f t="shared" si="11"/>
        <v/>
      </c>
    </row>
    <row r="48" spans="1:18" ht="31.95" customHeight="1" x14ac:dyDescent="0.3">
      <c r="A48" s="38" t="str">
        <f>IF('01_Proyectos'!A48="","",'01_Proyectos'!A48)</f>
        <v/>
      </c>
      <c r="B48" s="38" t="str">
        <f t="shared" si="6"/>
        <v/>
      </c>
      <c r="C48" s="32"/>
      <c r="D48" s="32"/>
      <c r="E48" s="32"/>
      <c r="F48" s="32"/>
      <c r="G48" s="32"/>
      <c r="H48" s="32"/>
      <c r="I48" s="32"/>
      <c r="J48" s="32"/>
      <c r="K48" s="32"/>
      <c r="L48" s="32"/>
      <c r="M48" s="33"/>
      <c r="N48" s="34" t="str">
        <f t="shared" si="7"/>
        <v/>
      </c>
      <c r="O48" s="34" t="str">
        <f t="shared" si="8"/>
        <v/>
      </c>
      <c r="P48" s="34" t="str">
        <f t="shared" si="9"/>
        <v/>
      </c>
      <c r="Q48" s="34" t="str">
        <f t="shared" si="10"/>
        <v/>
      </c>
      <c r="R48" s="38" t="str">
        <f t="shared" si="11"/>
        <v/>
      </c>
    </row>
    <row r="49" spans="1:18" ht="31.95" customHeight="1" x14ac:dyDescent="0.3">
      <c r="A49" s="38" t="str">
        <f>IF('01_Proyectos'!A49="","",'01_Proyectos'!A49)</f>
        <v/>
      </c>
      <c r="B49" s="38" t="str">
        <f t="shared" si="6"/>
        <v/>
      </c>
      <c r="C49" s="32"/>
      <c r="D49" s="32"/>
      <c r="E49" s="32"/>
      <c r="F49" s="32"/>
      <c r="G49" s="32"/>
      <c r="H49" s="32"/>
      <c r="I49" s="32"/>
      <c r="J49" s="32"/>
      <c r="K49" s="32"/>
      <c r="L49" s="32"/>
      <c r="M49" s="33"/>
      <c r="N49" s="34" t="str">
        <f t="shared" si="7"/>
        <v/>
      </c>
      <c r="O49" s="34" t="str">
        <f t="shared" si="8"/>
        <v/>
      </c>
      <c r="P49" s="34" t="str">
        <f t="shared" si="9"/>
        <v/>
      </c>
      <c r="Q49" s="34" t="str">
        <f t="shared" si="10"/>
        <v/>
      </c>
      <c r="R49" s="38" t="str">
        <f t="shared" si="11"/>
        <v/>
      </c>
    </row>
    <row r="50" spans="1:18" ht="31.95" customHeight="1" x14ac:dyDescent="0.3">
      <c r="A50" s="38" t="str">
        <f>IF('01_Proyectos'!A50="","",'01_Proyectos'!A50)</f>
        <v/>
      </c>
      <c r="B50" s="38" t="str">
        <f t="shared" si="6"/>
        <v/>
      </c>
      <c r="C50" s="32"/>
      <c r="D50" s="32"/>
      <c r="E50" s="32"/>
      <c r="F50" s="32"/>
      <c r="G50" s="32"/>
      <c r="H50" s="32"/>
      <c r="I50" s="32"/>
      <c r="J50" s="32"/>
      <c r="K50" s="32"/>
      <c r="L50" s="32"/>
      <c r="M50" s="33"/>
      <c r="N50" s="34" t="str">
        <f t="shared" si="7"/>
        <v/>
      </c>
      <c r="O50" s="34" t="str">
        <f t="shared" si="8"/>
        <v/>
      </c>
      <c r="P50" s="34" t="str">
        <f t="shared" si="9"/>
        <v/>
      </c>
      <c r="Q50" s="34" t="str">
        <f t="shared" si="10"/>
        <v/>
      </c>
      <c r="R50" s="38" t="str">
        <f t="shared" si="11"/>
        <v/>
      </c>
    </row>
    <row r="51" spans="1:18" ht="31.95" customHeight="1" x14ac:dyDescent="0.3">
      <c r="A51" s="38" t="str">
        <f>IF('01_Proyectos'!A51="","",'01_Proyectos'!A51)</f>
        <v/>
      </c>
      <c r="B51" s="38" t="str">
        <f t="shared" si="6"/>
        <v/>
      </c>
      <c r="C51" s="32"/>
      <c r="D51" s="32"/>
      <c r="E51" s="32"/>
      <c r="F51" s="32"/>
      <c r="G51" s="32"/>
      <c r="H51" s="32"/>
      <c r="I51" s="32"/>
      <c r="J51" s="32"/>
      <c r="K51" s="32"/>
      <c r="L51" s="32"/>
      <c r="M51" s="33"/>
      <c r="N51" s="34" t="str">
        <f t="shared" si="7"/>
        <v/>
      </c>
      <c r="O51" s="34" t="str">
        <f t="shared" si="8"/>
        <v/>
      </c>
      <c r="P51" s="34" t="str">
        <f t="shared" si="9"/>
        <v/>
      </c>
      <c r="Q51" s="34" t="str">
        <f t="shared" si="10"/>
        <v/>
      </c>
      <c r="R51" s="38" t="str">
        <f t="shared" si="11"/>
        <v/>
      </c>
    </row>
    <row r="52" spans="1:18" ht="31.95" customHeight="1" x14ac:dyDescent="0.3">
      <c r="A52" s="38" t="str">
        <f>IF('01_Proyectos'!A52="","",'01_Proyectos'!A52)</f>
        <v/>
      </c>
      <c r="B52" s="38" t="str">
        <f t="shared" si="6"/>
        <v/>
      </c>
      <c r="C52" s="32"/>
      <c r="D52" s="32"/>
      <c r="E52" s="32"/>
      <c r="F52" s="32"/>
      <c r="G52" s="32"/>
      <c r="H52" s="32"/>
      <c r="I52" s="32"/>
      <c r="J52" s="32"/>
      <c r="K52" s="32"/>
      <c r="L52" s="32"/>
      <c r="M52" s="33"/>
      <c r="N52" s="34" t="str">
        <f t="shared" si="7"/>
        <v/>
      </c>
      <c r="O52" s="34" t="str">
        <f t="shared" si="8"/>
        <v/>
      </c>
      <c r="P52" s="34" t="str">
        <f t="shared" si="9"/>
        <v/>
      </c>
      <c r="Q52" s="34" t="str">
        <f t="shared" si="10"/>
        <v/>
      </c>
      <c r="R52" s="38" t="str">
        <f t="shared" si="11"/>
        <v/>
      </c>
    </row>
    <row r="53" spans="1:18" ht="31.95" customHeight="1" x14ac:dyDescent="0.3">
      <c r="A53" s="38" t="str">
        <f>IF('01_Proyectos'!A53="","",'01_Proyectos'!A53)</f>
        <v/>
      </c>
      <c r="B53" s="38" t="str">
        <f t="shared" si="6"/>
        <v/>
      </c>
      <c r="C53" s="32"/>
      <c r="D53" s="32"/>
      <c r="E53" s="32"/>
      <c r="F53" s="32"/>
      <c r="G53" s="32"/>
      <c r="H53" s="32"/>
      <c r="I53" s="32"/>
      <c r="J53" s="32"/>
      <c r="K53" s="32"/>
      <c r="L53" s="32"/>
      <c r="M53" s="33"/>
      <c r="N53" s="34" t="str">
        <f t="shared" si="7"/>
        <v/>
      </c>
      <c r="O53" s="34" t="str">
        <f t="shared" si="8"/>
        <v/>
      </c>
      <c r="P53" s="34" t="str">
        <f t="shared" si="9"/>
        <v/>
      </c>
      <c r="Q53" s="34" t="str">
        <f t="shared" si="10"/>
        <v/>
      </c>
      <c r="R53" s="38" t="str">
        <f t="shared" si="11"/>
        <v/>
      </c>
    </row>
    <row r="54" spans="1:18" ht="31.95" customHeight="1" x14ac:dyDescent="0.3">
      <c r="A54" s="38" t="str">
        <f>IF('01_Proyectos'!A54="","",'01_Proyectos'!A54)</f>
        <v/>
      </c>
      <c r="B54" s="38" t="str">
        <f t="shared" si="6"/>
        <v/>
      </c>
      <c r="C54" s="32"/>
      <c r="D54" s="32"/>
      <c r="E54" s="32"/>
      <c r="F54" s="32"/>
      <c r="G54" s="32"/>
      <c r="H54" s="32"/>
      <c r="I54" s="32"/>
      <c r="J54" s="32"/>
      <c r="K54" s="32"/>
      <c r="L54" s="32"/>
      <c r="M54" s="33"/>
      <c r="N54" s="34" t="str">
        <f t="shared" si="7"/>
        <v/>
      </c>
      <c r="O54" s="34" t="str">
        <f t="shared" si="8"/>
        <v/>
      </c>
      <c r="P54" s="34" t="str">
        <f t="shared" si="9"/>
        <v/>
      </c>
      <c r="Q54" s="34" t="str">
        <f t="shared" si="10"/>
        <v/>
      </c>
      <c r="R54" s="38" t="str">
        <f t="shared" si="11"/>
        <v/>
      </c>
    </row>
    <row r="55" spans="1:18" ht="31.95" customHeight="1" x14ac:dyDescent="0.3">
      <c r="A55" s="38" t="str">
        <f>IF('01_Proyectos'!A55="","",'01_Proyectos'!A55)</f>
        <v/>
      </c>
      <c r="B55" s="38" t="str">
        <f t="shared" si="6"/>
        <v/>
      </c>
      <c r="C55" s="32"/>
      <c r="D55" s="32"/>
      <c r="E55" s="32"/>
      <c r="F55" s="32"/>
      <c r="G55" s="32"/>
      <c r="H55" s="32"/>
      <c r="I55" s="32"/>
      <c r="J55" s="32"/>
      <c r="K55" s="32"/>
      <c r="L55" s="32"/>
      <c r="M55" s="33"/>
      <c r="N55" s="34" t="str">
        <f t="shared" si="7"/>
        <v/>
      </c>
      <c r="O55" s="34" t="str">
        <f t="shared" si="8"/>
        <v/>
      </c>
      <c r="P55" s="34" t="str">
        <f t="shared" si="9"/>
        <v/>
      </c>
      <c r="Q55" s="34" t="str">
        <f t="shared" si="10"/>
        <v/>
      </c>
      <c r="R55" s="38" t="str">
        <f t="shared" si="11"/>
        <v/>
      </c>
    </row>
    <row r="56" spans="1:18" ht="31.95" customHeight="1" x14ac:dyDescent="0.3">
      <c r="A56" s="38" t="str">
        <f>IF('01_Proyectos'!A56="","",'01_Proyectos'!A56)</f>
        <v/>
      </c>
      <c r="B56" s="38" t="str">
        <f t="shared" si="6"/>
        <v/>
      </c>
      <c r="C56" s="32"/>
      <c r="D56" s="32"/>
      <c r="E56" s="32"/>
      <c r="F56" s="32"/>
      <c r="G56" s="32"/>
      <c r="H56" s="32"/>
      <c r="I56" s="32"/>
      <c r="J56" s="32"/>
      <c r="K56" s="32"/>
      <c r="L56" s="32"/>
      <c r="M56" s="33"/>
      <c r="N56" s="34" t="str">
        <f t="shared" si="7"/>
        <v/>
      </c>
      <c r="O56" s="34" t="str">
        <f t="shared" si="8"/>
        <v/>
      </c>
      <c r="P56" s="34" t="str">
        <f t="shared" si="9"/>
        <v/>
      </c>
      <c r="Q56" s="34" t="str">
        <f t="shared" si="10"/>
        <v/>
      </c>
      <c r="R56" s="38" t="str">
        <f t="shared" si="11"/>
        <v/>
      </c>
    </row>
    <row r="57" spans="1:18" ht="31.95" customHeight="1" x14ac:dyDescent="0.3">
      <c r="A57" s="38" t="str">
        <f>IF('01_Proyectos'!A57="","",'01_Proyectos'!A57)</f>
        <v/>
      </c>
      <c r="B57" s="38" t="str">
        <f t="shared" si="6"/>
        <v/>
      </c>
      <c r="C57" s="32"/>
      <c r="D57" s="32"/>
      <c r="E57" s="32"/>
      <c r="F57" s="32"/>
      <c r="G57" s="32"/>
      <c r="H57" s="32"/>
      <c r="I57" s="32"/>
      <c r="J57" s="32"/>
      <c r="K57" s="32"/>
      <c r="L57" s="32"/>
      <c r="M57" s="33"/>
      <c r="N57" s="34" t="str">
        <f t="shared" si="7"/>
        <v/>
      </c>
      <c r="O57" s="34" t="str">
        <f t="shared" si="8"/>
        <v/>
      </c>
      <c r="P57" s="34" t="str">
        <f t="shared" si="9"/>
        <v/>
      </c>
      <c r="Q57" s="34" t="str">
        <f t="shared" si="10"/>
        <v/>
      </c>
      <c r="R57" s="38" t="str">
        <f t="shared" si="11"/>
        <v/>
      </c>
    </row>
    <row r="58" spans="1:18" ht="31.95" customHeight="1" x14ac:dyDescent="0.3">
      <c r="A58" s="38" t="str">
        <f>IF('01_Proyectos'!A58="","",'01_Proyectos'!A58)</f>
        <v/>
      </c>
      <c r="B58" s="38" t="str">
        <f t="shared" si="6"/>
        <v/>
      </c>
      <c r="C58" s="32"/>
      <c r="D58" s="32"/>
      <c r="E58" s="32"/>
      <c r="F58" s="32"/>
      <c r="G58" s="32"/>
      <c r="H58" s="32"/>
      <c r="I58" s="32"/>
      <c r="J58" s="32"/>
      <c r="K58" s="32"/>
      <c r="L58" s="32"/>
      <c r="M58" s="33"/>
      <c r="N58" s="34" t="str">
        <f t="shared" si="7"/>
        <v/>
      </c>
      <c r="O58" s="34" t="str">
        <f t="shared" si="8"/>
        <v/>
      </c>
      <c r="P58" s="34" t="str">
        <f t="shared" si="9"/>
        <v/>
      </c>
      <c r="Q58" s="34" t="str">
        <f t="shared" si="10"/>
        <v/>
      </c>
      <c r="R58" s="38" t="str">
        <f t="shared" si="11"/>
        <v/>
      </c>
    </row>
    <row r="59" spans="1:18" ht="31.95" customHeight="1" x14ac:dyDescent="0.3">
      <c r="A59" s="38" t="str">
        <f>IF('01_Proyectos'!A59="","",'01_Proyectos'!A59)</f>
        <v/>
      </c>
      <c r="B59" s="38" t="str">
        <f t="shared" si="6"/>
        <v/>
      </c>
      <c r="C59" s="32"/>
      <c r="D59" s="32"/>
      <c r="E59" s="32"/>
      <c r="F59" s="32"/>
      <c r="G59" s="32"/>
      <c r="H59" s="32"/>
      <c r="I59" s="32"/>
      <c r="J59" s="32"/>
      <c r="K59" s="32"/>
      <c r="L59" s="32"/>
      <c r="M59" s="33"/>
      <c r="N59" s="34" t="str">
        <f t="shared" si="7"/>
        <v/>
      </c>
      <c r="O59" s="34" t="str">
        <f t="shared" si="8"/>
        <v/>
      </c>
      <c r="P59" s="34" t="str">
        <f t="shared" si="9"/>
        <v/>
      </c>
      <c r="Q59" s="34" t="str">
        <f t="shared" si="10"/>
        <v/>
      </c>
      <c r="R59" s="38" t="str">
        <f t="shared" si="11"/>
        <v/>
      </c>
    </row>
    <row r="60" spans="1:18" ht="31.95" customHeight="1" x14ac:dyDescent="0.3">
      <c r="A60" s="38" t="str">
        <f>IF('01_Proyectos'!A60="","",'01_Proyectos'!A60)</f>
        <v/>
      </c>
      <c r="B60" s="38" t="str">
        <f t="shared" si="6"/>
        <v/>
      </c>
      <c r="C60" s="32"/>
      <c r="D60" s="32"/>
      <c r="E60" s="32"/>
      <c r="F60" s="32"/>
      <c r="G60" s="32"/>
      <c r="H60" s="32"/>
      <c r="I60" s="32"/>
      <c r="J60" s="32"/>
      <c r="K60" s="32"/>
      <c r="L60" s="32"/>
      <c r="M60" s="33"/>
      <c r="N60" s="34" t="str">
        <f t="shared" si="7"/>
        <v/>
      </c>
      <c r="O60" s="34" t="str">
        <f t="shared" si="8"/>
        <v/>
      </c>
      <c r="P60" s="34" t="str">
        <f t="shared" si="9"/>
        <v/>
      </c>
      <c r="Q60" s="34" t="str">
        <f t="shared" si="10"/>
        <v/>
      </c>
      <c r="R60" s="38" t="str">
        <f t="shared" si="11"/>
        <v/>
      </c>
    </row>
    <row r="61" spans="1:18" ht="31.95" customHeight="1" x14ac:dyDescent="0.3">
      <c r="A61" s="38" t="str">
        <f>IF('01_Proyectos'!A61="","",'01_Proyectos'!A61)</f>
        <v/>
      </c>
      <c r="B61" s="38" t="str">
        <f t="shared" si="6"/>
        <v/>
      </c>
      <c r="C61" s="32"/>
      <c r="D61" s="32"/>
      <c r="E61" s="32"/>
      <c r="F61" s="32"/>
      <c r="G61" s="32"/>
      <c r="H61" s="32"/>
      <c r="I61" s="32"/>
      <c r="J61" s="32"/>
      <c r="K61" s="32"/>
      <c r="L61" s="32"/>
      <c r="M61" s="33"/>
      <c r="N61" s="34" t="str">
        <f t="shared" si="7"/>
        <v/>
      </c>
      <c r="O61" s="34" t="str">
        <f t="shared" si="8"/>
        <v/>
      </c>
      <c r="P61" s="34" t="str">
        <f t="shared" si="9"/>
        <v/>
      </c>
      <c r="Q61" s="34" t="str">
        <f t="shared" si="10"/>
        <v/>
      </c>
      <c r="R61" s="38" t="str">
        <f t="shared" si="11"/>
        <v/>
      </c>
    </row>
    <row r="62" spans="1:18" ht="31.95" customHeight="1" x14ac:dyDescent="0.3">
      <c r="A62" s="38" t="str">
        <f>IF('01_Proyectos'!A62="","",'01_Proyectos'!A62)</f>
        <v/>
      </c>
      <c r="B62" s="38" t="str">
        <f t="shared" si="6"/>
        <v/>
      </c>
      <c r="C62" s="32"/>
      <c r="D62" s="32"/>
      <c r="E62" s="32"/>
      <c r="F62" s="32"/>
      <c r="G62" s="32"/>
      <c r="H62" s="32"/>
      <c r="I62" s="32"/>
      <c r="J62" s="32"/>
      <c r="K62" s="32"/>
      <c r="L62" s="32"/>
      <c r="M62" s="33"/>
      <c r="N62" s="34" t="str">
        <f t="shared" si="7"/>
        <v/>
      </c>
      <c r="O62" s="34" t="str">
        <f t="shared" si="8"/>
        <v/>
      </c>
      <c r="P62" s="34" t="str">
        <f t="shared" si="9"/>
        <v/>
      </c>
      <c r="Q62" s="34" t="str">
        <f t="shared" si="10"/>
        <v/>
      </c>
      <c r="R62" s="38" t="str">
        <f t="shared" si="11"/>
        <v/>
      </c>
    </row>
    <row r="63" spans="1:18" ht="31.95" customHeight="1" x14ac:dyDescent="0.3">
      <c r="A63" s="38" t="str">
        <f>IF('01_Proyectos'!A63="","",'01_Proyectos'!A63)</f>
        <v/>
      </c>
      <c r="B63" s="38" t="str">
        <f t="shared" si="6"/>
        <v/>
      </c>
      <c r="C63" s="32"/>
      <c r="D63" s="32"/>
      <c r="E63" s="32"/>
      <c r="F63" s="32"/>
      <c r="G63" s="32"/>
      <c r="H63" s="32"/>
      <c r="I63" s="32"/>
      <c r="J63" s="32"/>
      <c r="K63" s="32"/>
      <c r="L63" s="32"/>
      <c r="M63" s="33"/>
      <c r="N63" s="34" t="str">
        <f t="shared" si="7"/>
        <v/>
      </c>
      <c r="O63" s="34" t="str">
        <f t="shared" si="8"/>
        <v/>
      </c>
      <c r="P63" s="34" t="str">
        <f t="shared" si="9"/>
        <v/>
      </c>
      <c r="Q63" s="34" t="str">
        <f t="shared" si="10"/>
        <v/>
      </c>
      <c r="R63" s="38" t="str">
        <f t="shared" si="11"/>
        <v/>
      </c>
    </row>
    <row r="64" spans="1:18" ht="31.95" customHeight="1" x14ac:dyDescent="0.3">
      <c r="A64" s="38" t="str">
        <f>IF('01_Proyectos'!A64="","",'01_Proyectos'!A64)</f>
        <v/>
      </c>
      <c r="B64" s="38" t="str">
        <f t="shared" si="6"/>
        <v/>
      </c>
      <c r="C64" s="32"/>
      <c r="D64" s="32"/>
      <c r="E64" s="32"/>
      <c r="F64" s="32"/>
      <c r="G64" s="32"/>
      <c r="H64" s="32"/>
      <c r="I64" s="32"/>
      <c r="J64" s="32"/>
      <c r="K64" s="32"/>
      <c r="L64" s="32"/>
      <c r="M64" s="33"/>
      <c r="N64" s="34" t="str">
        <f t="shared" si="7"/>
        <v/>
      </c>
      <c r="O64" s="34" t="str">
        <f t="shared" si="8"/>
        <v/>
      </c>
      <c r="P64" s="34" t="str">
        <f t="shared" si="9"/>
        <v/>
      </c>
      <c r="Q64" s="34" t="str">
        <f t="shared" si="10"/>
        <v/>
      </c>
      <c r="R64" s="38" t="str">
        <f t="shared" si="11"/>
        <v/>
      </c>
    </row>
    <row r="65" spans="1:18" ht="31.95" customHeight="1" x14ac:dyDescent="0.3">
      <c r="A65" s="38" t="str">
        <f>IF('01_Proyectos'!A65="","",'01_Proyectos'!A65)</f>
        <v/>
      </c>
      <c r="B65" s="38" t="str">
        <f t="shared" si="6"/>
        <v/>
      </c>
      <c r="C65" s="32"/>
      <c r="D65" s="32"/>
      <c r="E65" s="32"/>
      <c r="F65" s="32"/>
      <c r="G65" s="32"/>
      <c r="H65" s="32"/>
      <c r="I65" s="32"/>
      <c r="J65" s="32"/>
      <c r="K65" s="32"/>
      <c r="L65" s="32"/>
      <c r="M65" s="33"/>
      <c r="N65" s="34" t="str">
        <f t="shared" si="7"/>
        <v/>
      </c>
      <c r="O65" s="34" t="str">
        <f t="shared" si="8"/>
        <v/>
      </c>
      <c r="P65" s="34" t="str">
        <f t="shared" si="9"/>
        <v/>
      </c>
      <c r="Q65" s="34" t="str">
        <f t="shared" si="10"/>
        <v/>
      </c>
      <c r="R65" s="38" t="str">
        <f t="shared" si="11"/>
        <v/>
      </c>
    </row>
    <row r="66" spans="1:18" ht="31.95" customHeight="1" x14ac:dyDescent="0.3">
      <c r="A66" s="38" t="str">
        <f>IF('01_Proyectos'!A66="","",'01_Proyectos'!A66)</f>
        <v/>
      </c>
      <c r="B66" s="38" t="str">
        <f t="shared" si="6"/>
        <v/>
      </c>
      <c r="C66" s="32"/>
      <c r="D66" s="32"/>
      <c r="E66" s="32"/>
      <c r="F66" s="32"/>
      <c r="G66" s="32"/>
      <c r="H66" s="32"/>
      <c r="I66" s="32"/>
      <c r="J66" s="32"/>
      <c r="K66" s="32"/>
      <c r="L66" s="32"/>
      <c r="M66" s="33"/>
      <c r="N66" s="34" t="str">
        <f t="shared" si="7"/>
        <v/>
      </c>
      <c r="O66" s="34" t="str">
        <f t="shared" si="8"/>
        <v/>
      </c>
      <c r="P66" s="34" t="str">
        <f t="shared" si="9"/>
        <v/>
      </c>
      <c r="Q66" s="34" t="str">
        <f t="shared" si="10"/>
        <v/>
      </c>
      <c r="R66" s="38" t="str">
        <f t="shared" si="11"/>
        <v/>
      </c>
    </row>
    <row r="67" spans="1:18" ht="31.95" customHeight="1" x14ac:dyDescent="0.3">
      <c r="A67" s="38" t="str">
        <f>IF('01_Proyectos'!A67="","",'01_Proyectos'!A67)</f>
        <v/>
      </c>
      <c r="B67" s="38" t="str">
        <f t="shared" si="6"/>
        <v/>
      </c>
      <c r="C67" s="32"/>
      <c r="D67" s="32"/>
      <c r="E67" s="32"/>
      <c r="F67" s="32"/>
      <c r="G67" s="32"/>
      <c r="H67" s="32"/>
      <c r="I67" s="32"/>
      <c r="J67" s="32"/>
      <c r="K67" s="32"/>
      <c r="L67" s="32"/>
      <c r="M67" s="33"/>
      <c r="N67" s="34" t="str">
        <f t="shared" si="7"/>
        <v/>
      </c>
      <c r="O67" s="34" t="str">
        <f t="shared" si="8"/>
        <v/>
      </c>
      <c r="P67" s="34" t="str">
        <f t="shared" si="9"/>
        <v/>
      </c>
      <c r="Q67" s="34" t="str">
        <f t="shared" si="10"/>
        <v/>
      </c>
      <c r="R67" s="38" t="str">
        <f t="shared" si="11"/>
        <v/>
      </c>
    </row>
    <row r="68" spans="1:18" ht="31.95" customHeight="1" x14ac:dyDescent="0.3">
      <c r="A68" s="38" t="str">
        <f>IF('01_Proyectos'!A68="","",'01_Proyectos'!A68)</f>
        <v/>
      </c>
      <c r="B68" s="38" t="str">
        <f t="shared" ref="B68:B103" si="12">IF($A68="","",_xlfn.XLOOKUP($A68,Proy_Folio,Proy_Nombre,""))</f>
        <v/>
      </c>
      <c r="C68" s="32"/>
      <c r="D68" s="32"/>
      <c r="E68" s="32"/>
      <c r="F68" s="32"/>
      <c r="G68" s="32"/>
      <c r="H68" s="32"/>
      <c r="I68" s="32"/>
      <c r="J68" s="32"/>
      <c r="K68" s="32"/>
      <c r="L68" s="32"/>
      <c r="M68" s="33"/>
      <c r="N68" s="34" t="str">
        <f t="shared" ref="N68:N103" si="13">IF($M68="","",_xlfn.XLOOKUP($M68,Cat_Sust,Val_Sust,""))</f>
        <v/>
      </c>
      <c r="O68" s="34" t="str">
        <f t="shared" ref="O68:O103" si="14">IF($M68="","",IF(AND($C68&lt;&gt;"",$D68&lt;&gt;"",$E68&lt;&gt;"",$F68&lt;&gt;"",$J68&lt;&gt;"",$K68&lt;&gt;"",$L68&lt;&gt;""),INDEX(Cat_SiNo,1),INDEX(Cat_SiNo,2)))</f>
        <v/>
      </c>
      <c r="P68" s="34" t="str">
        <f t="shared" ref="P68:P103" si="15">IF($A68="","",_xlfn.XLOOKUP($A68,Nec_Folio,Nec_Cond,"")&amp;"")</f>
        <v/>
      </c>
      <c r="Q68" s="34" t="str">
        <f t="shared" ref="Q68:Q103" si="16">IF(OR($E68="",$P68=""),"",IF($E68=$P68,INDEX(Cat_SiNo,1),IF($E68=INDEX(Cat_CondImpacto,2),"No comparable",INDEX(Cat_SiNo,2))))</f>
        <v/>
      </c>
      <c r="R68" s="38" t="str">
        <f t="shared" ref="R68:R103" si="17">IF($A68="","",IF($M68=INDEX(Cat_Sust,4),"Información Insuficiente: debe aclararse antes del cierre",IF(AND(OR($M68=INDEX(Cat_Sust,2),$M68=INDEX(Cat_Sust,3)),$O68&lt;&gt;INDEX(Cat_SiNo,1)),"Media o Alta sin evidencia suficiente (Ap. 3.5 y Ap. 4.3)",IF(AND($M68=INDEX(Cat_Sust,1),$O68&lt;&gt;INDEX(Cat_SiNo,1)),"Baja sin información suficiente: procede Información Insuficiente (Ap. 3.5)",IF($Q68=INDEX(Cat_SiNo,2),"La condición que se modifica difiere de la condición afectada registrada en Necesidad: verificar la correspondencia (Ap. 4.3)","")))))</f>
        <v/>
      </c>
    </row>
    <row r="69" spans="1:18" ht="31.95" customHeight="1" x14ac:dyDescent="0.3">
      <c r="A69" s="38" t="str">
        <f>IF('01_Proyectos'!A69="","",'01_Proyectos'!A69)</f>
        <v/>
      </c>
      <c r="B69" s="38" t="str">
        <f t="shared" si="12"/>
        <v/>
      </c>
      <c r="C69" s="32"/>
      <c r="D69" s="32"/>
      <c r="E69" s="32"/>
      <c r="F69" s="32"/>
      <c r="G69" s="32"/>
      <c r="H69" s="32"/>
      <c r="I69" s="32"/>
      <c r="J69" s="32"/>
      <c r="K69" s="32"/>
      <c r="L69" s="32"/>
      <c r="M69" s="33"/>
      <c r="N69" s="34" t="str">
        <f t="shared" si="13"/>
        <v/>
      </c>
      <c r="O69" s="34" t="str">
        <f t="shared" si="14"/>
        <v/>
      </c>
      <c r="P69" s="34" t="str">
        <f t="shared" si="15"/>
        <v/>
      </c>
      <c r="Q69" s="34" t="str">
        <f t="shared" si="16"/>
        <v/>
      </c>
      <c r="R69" s="38" t="str">
        <f t="shared" si="17"/>
        <v/>
      </c>
    </row>
    <row r="70" spans="1:18" ht="31.95" customHeight="1" x14ac:dyDescent="0.3">
      <c r="A70" s="38" t="str">
        <f>IF('01_Proyectos'!A70="","",'01_Proyectos'!A70)</f>
        <v/>
      </c>
      <c r="B70" s="38" t="str">
        <f t="shared" si="12"/>
        <v/>
      </c>
      <c r="C70" s="32"/>
      <c r="D70" s="32"/>
      <c r="E70" s="32"/>
      <c r="F70" s="32"/>
      <c r="G70" s="32"/>
      <c r="H70" s="32"/>
      <c r="I70" s="32"/>
      <c r="J70" s="32"/>
      <c r="K70" s="32"/>
      <c r="L70" s="32"/>
      <c r="M70" s="33"/>
      <c r="N70" s="34" t="str">
        <f t="shared" si="13"/>
        <v/>
      </c>
      <c r="O70" s="34" t="str">
        <f t="shared" si="14"/>
        <v/>
      </c>
      <c r="P70" s="34" t="str">
        <f t="shared" si="15"/>
        <v/>
      </c>
      <c r="Q70" s="34" t="str">
        <f t="shared" si="16"/>
        <v/>
      </c>
      <c r="R70" s="38" t="str">
        <f t="shared" si="17"/>
        <v/>
      </c>
    </row>
    <row r="71" spans="1:18" ht="31.95" customHeight="1" x14ac:dyDescent="0.3">
      <c r="A71" s="38" t="str">
        <f>IF('01_Proyectos'!A71="","",'01_Proyectos'!A71)</f>
        <v/>
      </c>
      <c r="B71" s="38" t="str">
        <f t="shared" si="12"/>
        <v/>
      </c>
      <c r="C71" s="32"/>
      <c r="D71" s="32"/>
      <c r="E71" s="32"/>
      <c r="F71" s="32"/>
      <c r="G71" s="32"/>
      <c r="H71" s="32"/>
      <c r="I71" s="32"/>
      <c r="J71" s="32"/>
      <c r="K71" s="32"/>
      <c r="L71" s="32"/>
      <c r="M71" s="33"/>
      <c r="N71" s="34" t="str">
        <f t="shared" si="13"/>
        <v/>
      </c>
      <c r="O71" s="34" t="str">
        <f t="shared" si="14"/>
        <v/>
      </c>
      <c r="P71" s="34" t="str">
        <f t="shared" si="15"/>
        <v/>
      </c>
      <c r="Q71" s="34" t="str">
        <f t="shared" si="16"/>
        <v/>
      </c>
      <c r="R71" s="38" t="str">
        <f t="shared" si="17"/>
        <v/>
      </c>
    </row>
    <row r="72" spans="1:18" ht="31.95" customHeight="1" x14ac:dyDescent="0.3">
      <c r="A72" s="38" t="str">
        <f>IF('01_Proyectos'!A72="","",'01_Proyectos'!A72)</f>
        <v/>
      </c>
      <c r="B72" s="38" t="str">
        <f t="shared" si="12"/>
        <v/>
      </c>
      <c r="C72" s="32"/>
      <c r="D72" s="32"/>
      <c r="E72" s="32"/>
      <c r="F72" s="32"/>
      <c r="G72" s="32"/>
      <c r="H72" s="32"/>
      <c r="I72" s="32"/>
      <c r="J72" s="32"/>
      <c r="K72" s="32"/>
      <c r="L72" s="32"/>
      <c r="M72" s="33"/>
      <c r="N72" s="34" t="str">
        <f t="shared" si="13"/>
        <v/>
      </c>
      <c r="O72" s="34" t="str">
        <f t="shared" si="14"/>
        <v/>
      </c>
      <c r="P72" s="34" t="str">
        <f t="shared" si="15"/>
        <v/>
      </c>
      <c r="Q72" s="34" t="str">
        <f t="shared" si="16"/>
        <v/>
      </c>
      <c r="R72" s="38" t="str">
        <f t="shared" si="17"/>
        <v/>
      </c>
    </row>
    <row r="73" spans="1:18" ht="31.95" customHeight="1" x14ac:dyDescent="0.3">
      <c r="A73" s="38" t="str">
        <f>IF('01_Proyectos'!A73="","",'01_Proyectos'!A73)</f>
        <v/>
      </c>
      <c r="B73" s="38" t="str">
        <f t="shared" si="12"/>
        <v/>
      </c>
      <c r="C73" s="32"/>
      <c r="D73" s="32"/>
      <c r="E73" s="32"/>
      <c r="F73" s="32"/>
      <c r="G73" s="32"/>
      <c r="H73" s="32"/>
      <c r="I73" s="32"/>
      <c r="J73" s="32"/>
      <c r="K73" s="32"/>
      <c r="L73" s="32"/>
      <c r="M73" s="33"/>
      <c r="N73" s="34" t="str">
        <f t="shared" si="13"/>
        <v/>
      </c>
      <c r="O73" s="34" t="str">
        <f t="shared" si="14"/>
        <v/>
      </c>
      <c r="P73" s="34" t="str">
        <f t="shared" si="15"/>
        <v/>
      </c>
      <c r="Q73" s="34" t="str">
        <f t="shared" si="16"/>
        <v/>
      </c>
      <c r="R73" s="38" t="str">
        <f t="shared" si="17"/>
        <v/>
      </c>
    </row>
    <row r="74" spans="1:18" ht="31.95" customHeight="1" x14ac:dyDescent="0.3">
      <c r="A74" s="38" t="str">
        <f>IF('01_Proyectos'!A74="","",'01_Proyectos'!A74)</f>
        <v/>
      </c>
      <c r="B74" s="38" t="str">
        <f t="shared" si="12"/>
        <v/>
      </c>
      <c r="C74" s="32"/>
      <c r="D74" s="32"/>
      <c r="E74" s="32"/>
      <c r="F74" s="32"/>
      <c r="G74" s="32"/>
      <c r="H74" s="32"/>
      <c r="I74" s="32"/>
      <c r="J74" s="32"/>
      <c r="K74" s="32"/>
      <c r="L74" s="32"/>
      <c r="M74" s="33"/>
      <c r="N74" s="34" t="str">
        <f t="shared" si="13"/>
        <v/>
      </c>
      <c r="O74" s="34" t="str">
        <f t="shared" si="14"/>
        <v/>
      </c>
      <c r="P74" s="34" t="str">
        <f t="shared" si="15"/>
        <v/>
      </c>
      <c r="Q74" s="34" t="str">
        <f t="shared" si="16"/>
        <v/>
      </c>
      <c r="R74" s="38" t="str">
        <f t="shared" si="17"/>
        <v/>
      </c>
    </row>
    <row r="75" spans="1:18" ht="31.95" customHeight="1" x14ac:dyDescent="0.3">
      <c r="A75" s="38" t="str">
        <f>IF('01_Proyectos'!A75="","",'01_Proyectos'!A75)</f>
        <v/>
      </c>
      <c r="B75" s="38" t="str">
        <f t="shared" si="12"/>
        <v/>
      </c>
      <c r="C75" s="32"/>
      <c r="D75" s="32"/>
      <c r="E75" s="32"/>
      <c r="F75" s="32"/>
      <c r="G75" s="32"/>
      <c r="H75" s="32"/>
      <c r="I75" s="32"/>
      <c r="J75" s="32"/>
      <c r="K75" s="32"/>
      <c r="L75" s="32"/>
      <c r="M75" s="33"/>
      <c r="N75" s="34" t="str">
        <f t="shared" si="13"/>
        <v/>
      </c>
      <c r="O75" s="34" t="str">
        <f t="shared" si="14"/>
        <v/>
      </c>
      <c r="P75" s="34" t="str">
        <f t="shared" si="15"/>
        <v/>
      </c>
      <c r="Q75" s="34" t="str">
        <f t="shared" si="16"/>
        <v/>
      </c>
      <c r="R75" s="38" t="str">
        <f t="shared" si="17"/>
        <v/>
      </c>
    </row>
    <row r="76" spans="1:18" ht="31.95" customHeight="1" x14ac:dyDescent="0.3">
      <c r="A76" s="38" t="str">
        <f>IF('01_Proyectos'!A76="","",'01_Proyectos'!A76)</f>
        <v/>
      </c>
      <c r="B76" s="38" t="str">
        <f t="shared" si="12"/>
        <v/>
      </c>
      <c r="C76" s="32"/>
      <c r="D76" s="32"/>
      <c r="E76" s="32"/>
      <c r="F76" s="32"/>
      <c r="G76" s="32"/>
      <c r="H76" s="32"/>
      <c r="I76" s="32"/>
      <c r="J76" s="32"/>
      <c r="K76" s="32"/>
      <c r="L76" s="32"/>
      <c r="M76" s="33"/>
      <c r="N76" s="34" t="str">
        <f t="shared" si="13"/>
        <v/>
      </c>
      <c r="O76" s="34" t="str">
        <f t="shared" si="14"/>
        <v/>
      </c>
      <c r="P76" s="34" t="str">
        <f t="shared" si="15"/>
        <v/>
      </c>
      <c r="Q76" s="34" t="str">
        <f t="shared" si="16"/>
        <v/>
      </c>
      <c r="R76" s="38" t="str">
        <f t="shared" si="17"/>
        <v/>
      </c>
    </row>
    <row r="77" spans="1:18" ht="31.95" customHeight="1" x14ac:dyDescent="0.3">
      <c r="A77" s="38" t="str">
        <f>IF('01_Proyectos'!A77="","",'01_Proyectos'!A77)</f>
        <v/>
      </c>
      <c r="B77" s="38" t="str">
        <f t="shared" si="12"/>
        <v/>
      </c>
      <c r="C77" s="32"/>
      <c r="D77" s="32"/>
      <c r="E77" s="32"/>
      <c r="F77" s="32"/>
      <c r="G77" s="32"/>
      <c r="H77" s="32"/>
      <c r="I77" s="32"/>
      <c r="J77" s="32"/>
      <c r="K77" s="32"/>
      <c r="L77" s="32"/>
      <c r="M77" s="33"/>
      <c r="N77" s="34" t="str">
        <f t="shared" si="13"/>
        <v/>
      </c>
      <c r="O77" s="34" t="str">
        <f t="shared" si="14"/>
        <v/>
      </c>
      <c r="P77" s="34" t="str">
        <f t="shared" si="15"/>
        <v/>
      </c>
      <c r="Q77" s="34" t="str">
        <f t="shared" si="16"/>
        <v/>
      </c>
      <c r="R77" s="38" t="str">
        <f t="shared" si="17"/>
        <v/>
      </c>
    </row>
    <row r="78" spans="1:18" ht="31.95" customHeight="1" x14ac:dyDescent="0.3">
      <c r="A78" s="38" t="str">
        <f>IF('01_Proyectos'!A78="","",'01_Proyectos'!A78)</f>
        <v/>
      </c>
      <c r="B78" s="38" t="str">
        <f t="shared" si="12"/>
        <v/>
      </c>
      <c r="C78" s="32"/>
      <c r="D78" s="32"/>
      <c r="E78" s="32"/>
      <c r="F78" s="32"/>
      <c r="G78" s="32"/>
      <c r="H78" s="32"/>
      <c r="I78" s="32"/>
      <c r="J78" s="32"/>
      <c r="K78" s="32"/>
      <c r="L78" s="32"/>
      <c r="M78" s="33"/>
      <c r="N78" s="34" t="str">
        <f t="shared" si="13"/>
        <v/>
      </c>
      <c r="O78" s="34" t="str">
        <f t="shared" si="14"/>
        <v/>
      </c>
      <c r="P78" s="34" t="str">
        <f t="shared" si="15"/>
        <v/>
      </c>
      <c r="Q78" s="34" t="str">
        <f t="shared" si="16"/>
        <v/>
      </c>
      <c r="R78" s="38" t="str">
        <f t="shared" si="17"/>
        <v/>
      </c>
    </row>
    <row r="79" spans="1:18" ht="31.95" customHeight="1" x14ac:dyDescent="0.3">
      <c r="A79" s="38" t="str">
        <f>IF('01_Proyectos'!A79="","",'01_Proyectos'!A79)</f>
        <v/>
      </c>
      <c r="B79" s="38" t="str">
        <f t="shared" si="12"/>
        <v/>
      </c>
      <c r="C79" s="32"/>
      <c r="D79" s="32"/>
      <c r="E79" s="32"/>
      <c r="F79" s="32"/>
      <c r="G79" s="32"/>
      <c r="H79" s="32"/>
      <c r="I79" s="32"/>
      <c r="J79" s="32"/>
      <c r="K79" s="32"/>
      <c r="L79" s="32"/>
      <c r="M79" s="33"/>
      <c r="N79" s="34" t="str">
        <f t="shared" si="13"/>
        <v/>
      </c>
      <c r="O79" s="34" t="str">
        <f t="shared" si="14"/>
        <v/>
      </c>
      <c r="P79" s="34" t="str">
        <f t="shared" si="15"/>
        <v/>
      </c>
      <c r="Q79" s="34" t="str">
        <f t="shared" si="16"/>
        <v/>
      </c>
      <c r="R79" s="38" t="str">
        <f t="shared" si="17"/>
        <v/>
      </c>
    </row>
    <row r="80" spans="1:18" ht="31.95" customHeight="1" x14ac:dyDescent="0.3">
      <c r="A80" s="38" t="str">
        <f>IF('01_Proyectos'!A80="","",'01_Proyectos'!A80)</f>
        <v/>
      </c>
      <c r="B80" s="38" t="str">
        <f t="shared" si="12"/>
        <v/>
      </c>
      <c r="C80" s="32"/>
      <c r="D80" s="32"/>
      <c r="E80" s="32"/>
      <c r="F80" s="32"/>
      <c r="G80" s="32"/>
      <c r="H80" s="32"/>
      <c r="I80" s="32"/>
      <c r="J80" s="32"/>
      <c r="K80" s="32"/>
      <c r="L80" s="32"/>
      <c r="M80" s="33"/>
      <c r="N80" s="34" t="str">
        <f t="shared" si="13"/>
        <v/>
      </c>
      <c r="O80" s="34" t="str">
        <f t="shared" si="14"/>
        <v/>
      </c>
      <c r="P80" s="34" t="str">
        <f t="shared" si="15"/>
        <v/>
      </c>
      <c r="Q80" s="34" t="str">
        <f t="shared" si="16"/>
        <v/>
      </c>
      <c r="R80" s="38" t="str">
        <f t="shared" si="17"/>
        <v/>
      </c>
    </row>
    <row r="81" spans="1:18" ht="31.95" customHeight="1" x14ac:dyDescent="0.3">
      <c r="A81" s="38" t="str">
        <f>IF('01_Proyectos'!A81="","",'01_Proyectos'!A81)</f>
        <v/>
      </c>
      <c r="B81" s="38" t="str">
        <f t="shared" si="12"/>
        <v/>
      </c>
      <c r="C81" s="32"/>
      <c r="D81" s="32"/>
      <c r="E81" s="32"/>
      <c r="F81" s="32"/>
      <c r="G81" s="32"/>
      <c r="H81" s="32"/>
      <c r="I81" s="32"/>
      <c r="J81" s="32"/>
      <c r="K81" s="32"/>
      <c r="L81" s="32"/>
      <c r="M81" s="33"/>
      <c r="N81" s="34" t="str">
        <f t="shared" si="13"/>
        <v/>
      </c>
      <c r="O81" s="34" t="str">
        <f t="shared" si="14"/>
        <v/>
      </c>
      <c r="P81" s="34" t="str">
        <f t="shared" si="15"/>
        <v/>
      </c>
      <c r="Q81" s="34" t="str">
        <f t="shared" si="16"/>
        <v/>
      </c>
      <c r="R81" s="38" t="str">
        <f t="shared" si="17"/>
        <v/>
      </c>
    </row>
    <row r="82" spans="1:18" ht="31.95" customHeight="1" x14ac:dyDescent="0.3">
      <c r="A82" s="38" t="str">
        <f>IF('01_Proyectos'!A82="","",'01_Proyectos'!A82)</f>
        <v/>
      </c>
      <c r="B82" s="38" t="str">
        <f t="shared" si="12"/>
        <v/>
      </c>
      <c r="C82" s="32"/>
      <c r="D82" s="32"/>
      <c r="E82" s="32"/>
      <c r="F82" s="32"/>
      <c r="G82" s="32"/>
      <c r="H82" s="32"/>
      <c r="I82" s="32"/>
      <c r="J82" s="32"/>
      <c r="K82" s="32"/>
      <c r="L82" s="32"/>
      <c r="M82" s="33"/>
      <c r="N82" s="34" t="str">
        <f t="shared" si="13"/>
        <v/>
      </c>
      <c r="O82" s="34" t="str">
        <f t="shared" si="14"/>
        <v/>
      </c>
      <c r="P82" s="34" t="str">
        <f t="shared" si="15"/>
        <v/>
      </c>
      <c r="Q82" s="34" t="str">
        <f t="shared" si="16"/>
        <v/>
      </c>
      <c r="R82" s="38" t="str">
        <f t="shared" si="17"/>
        <v/>
      </c>
    </row>
    <row r="83" spans="1:18" ht="31.95" customHeight="1" x14ac:dyDescent="0.3">
      <c r="A83" s="38" t="str">
        <f>IF('01_Proyectos'!A83="","",'01_Proyectos'!A83)</f>
        <v/>
      </c>
      <c r="B83" s="38" t="str">
        <f t="shared" si="12"/>
        <v/>
      </c>
      <c r="C83" s="32"/>
      <c r="D83" s="32"/>
      <c r="E83" s="32"/>
      <c r="F83" s="32"/>
      <c r="G83" s="32"/>
      <c r="H83" s="32"/>
      <c r="I83" s="32"/>
      <c r="J83" s="32"/>
      <c r="K83" s="32"/>
      <c r="L83" s="32"/>
      <c r="M83" s="33"/>
      <c r="N83" s="34" t="str">
        <f t="shared" si="13"/>
        <v/>
      </c>
      <c r="O83" s="34" t="str">
        <f t="shared" si="14"/>
        <v/>
      </c>
      <c r="P83" s="34" t="str">
        <f t="shared" si="15"/>
        <v/>
      </c>
      <c r="Q83" s="34" t="str">
        <f t="shared" si="16"/>
        <v/>
      </c>
      <c r="R83" s="38" t="str">
        <f t="shared" si="17"/>
        <v/>
      </c>
    </row>
    <row r="84" spans="1:18" ht="31.95" customHeight="1" x14ac:dyDescent="0.3">
      <c r="A84" s="38" t="str">
        <f>IF('01_Proyectos'!A84="","",'01_Proyectos'!A84)</f>
        <v/>
      </c>
      <c r="B84" s="38" t="str">
        <f t="shared" si="12"/>
        <v/>
      </c>
      <c r="C84" s="32"/>
      <c r="D84" s="32"/>
      <c r="E84" s="32"/>
      <c r="F84" s="32"/>
      <c r="G84" s="32"/>
      <c r="H84" s="32"/>
      <c r="I84" s="32"/>
      <c r="J84" s="32"/>
      <c r="K84" s="32"/>
      <c r="L84" s="32"/>
      <c r="M84" s="33"/>
      <c r="N84" s="34" t="str">
        <f t="shared" si="13"/>
        <v/>
      </c>
      <c r="O84" s="34" t="str">
        <f t="shared" si="14"/>
        <v/>
      </c>
      <c r="P84" s="34" t="str">
        <f t="shared" si="15"/>
        <v/>
      </c>
      <c r="Q84" s="34" t="str">
        <f t="shared" si="16"/>
        <v/>
      </c>
      <c r="R84" s="38" t="str">
        <f t="shared" si="17"/>
        <v/>
      </c>
    </row>
    <row r="85" spans="1:18" ht="31.95" customHeight="1" x14ac:dyDescent="0.3">
      <c r="A85" s="38" t="str">
        <f>IF('01_Proyectos'!A85="","",'01_Proyectos'!A85)</f>
        <v/>
      </c>
      <c r="B85" s="38" t="str">
        <f t="shared" si="12"/>
        <v/>
      </c>
      <c r="C85" s="32"/>
      <c r="D85" s="32"/>
      <c r="E85" s="32"/>
      <c r="F85" s="32"/>
      <c r="G85" s="32"/>
      <c r="H85" s="32"/>
      <c r="I85" s="32"/>
      <c r="J85" s="32"/>
      <c r="K85" s="32"/>
      <c r="L85" s="32"/>
      <c r="M85" s="33"/>
      <c r="N85" s="34" t="str">
        <f t="shared" si="13"/>
        <v/>
      </c>
      <c r="O85" s="34" t="str">
        <f t="shared" si="14"/>
        <v/>
      </c>
      <c r="P85" s="34" t="str">
        <f t="shared" si="15"/>
        <v/>
      </c>
      <c r="Q85" s="34" t="str">
        <f t="shared" si="16"/>
        <v/>
      </c>
      <c r="R85" s="38" t="str">
        <f t="shared" si="17"/>
        <v/>
      </c>
    </row>
    <row r="86" spans="1:18" ht="31.95" customHeight="1" x14ac:dyDescent="0.3">
      <c r="A86" s="38" t="str">
        <f>IF('01_Proyectos'!A86="","",'01_Proyectos'!A86)</f>
        <v/>
      </c>
      <c r="B86" s="38" t="str">
        <f t="shared" si="12"/>
        <v/>
      </c>
      <c r="C86" s="32"/>
      <c r="D86" s="32"/>
      <c r="E86" s="32"/>
      <c r="F86" s="32"/>
      <c r="G86" s="32"/>
      <c r="H86" s="32"/>
      <c r="I86" s="32"/>
      <c r="J86" s="32"/>
      <c r="K86" s="32"/>
      <c r="L86" s="32"/>
      <c r="M86" s="33"/>
      <c r="N86" s="34" t="str">
        <f t="shared" si="13"/>
        <v/>
      </c>
      <c r="O86" s="34" t="str">
        <f t="shared" si="14"/>
        <v/>
      </c>
      <c r="P86" s="34" t="str">
        <f t="shared" si="15"/>
        <v/>
      </c>
      <c r="Q86" s="34" t="str">
        <f t="shared" si="16"/>
        <v/>
      </c>
      <c r="R86" s="38" t="str">
        <f t="shared" si="17"/>
        <v/>
      </c>
    </row>
    <row r="87" spans="1:18" ht="31.95" customHeight="1" x14ac:dyDescent="0.3">
      <c r="A87" s="38" t="str">
        <f>IF('01_Proyectos'!A87="","",'01_Proyectos'!A87)</f>
        <v/>
      </c>
      <c r="B87" s="38" t="str">
        <f t="shared" si="12"/>
        <v/>
      </c>
      <c r="C87" s="32"/>
      <c r="D87" s="32"/>
      <c r="E87" s="32"/>
      <c r="F87" s="32"/>
      <c r="G87" s="32"/>
      <c r="H87" s="32"/>
      <c r="I87" s="32"/>
      <c r="J87" s="32"/>
      <c r="K87" s="32"/>
      <c r="L87" s="32"/>
      <c r="M87" s="33"/>
      <c r="N87" s="34" t="str">
        <f t="shared" si="13"/>
        <v/>
      </c>
      <c r="O87" s="34" t="str">
        <f t="shared" si="14"/>
        <v/>
      </c>
      <c r="P87" s="34" t="str">
        <f t="shared" si="15"/>
        <v/>
      </c>
      <c r="Q87" s="34" t="str">
        <f t="shared" si="16"/>
        <v/>
      </c>
      <c r="R87" s="38" t="str">
        <f t="shared" si="17"/>
        <v/>
      </c>
    </row>
    <row r="88" spans="1:18" ht="31.95" customHeight="1" x14ac:dyDescent="0.3">
      <c r="A88" s="38" t="str">
        <f>IF('01_Proyectos'!A88="","",'01_Proyectos'!A88)</f>
        <v/>
      </c>
      <c r="B88" s="38" t="str">
        <f t="shared" si="12"/>
        <v/>
      </c>
      <c r="C88" s="32"/>
      <c r="D88" s="32"/>
      <c r="E88" s="32"/>
      <c r="F88" s="32"/>
      <c r="G88" s="32"/>
      <c r="H88" s="32"/>
      <c r="I88" s="32"/>
      <c r="J88" s="32"/>
      <c r="K88" s="32"/>
      <c r="L88" s="32"/>
      <c r="M88" s="33"/>
      <c r="N88" s="34" t="str">
        <f t="shared" si="13"/>
        <v/>
      </c>
      <c r="O88" s="34" t="str">
        <f t="shared" si="14"/>
        <v/>
      </c>
      <c r="P88" s="34" t="str">
        <f t="shared" si="15"/>
        <v/>
      </c>
      <c r="Q88" s="34" t="str">
        <f t="shared" si="16"/>
        <v/>
      </c>
      <c r="R88" s="38" t="str">
        <f t="shared" si="17"/>
        <v/>
      </c>
    </row>
    <row r="89" spans="1:18" ht="31.95" customHeight="1" x14ac:dyDescent="0.3">
      <c r="A89" s="38" t="str">
        <f>IF('01_Proyectos'!A89="","",'01_Proyectos'!A89)</f>
        <v/>
      </c>
      <c r="B89" s="38" t="str">
        <f t="shared" si="12"/>
        <v/>
      </c>
      <c r="C89" s="32"/>
      <c r="D89" s="32"/>
      <c r="E89" s="32"/>
      <c r="F89" s="32"/>
      <c r="G89" s="32"/>
      <c r="H89" s="32"/>
      <c r="I89" s="32"/>
      <c r="J89" s="32"/>
      <c r="K89" s="32"/>
      <c r="L89" s="32"/>
      <c r="M89" s="33"/>
      <c r="N89" s="34" t="str">
        <f t="shared" si="13"/>
        <v/>
      </c>
      <c r="O89" s="34" t="str">
        <f t="shared" si="14"/>
        <v/>
      </c>
      <c r="P89" s="34" t="str">
        <f t="shared" si="15"/>
        <v/>
      </c>
      <c r="Q89" s="34" t="str">
        <f t="shared" si="16"/>
        <v/>
      </c>
      <c r="R89" s="38" t="str">
        <f t="shared" si="17"/>
        <v/>
      </c>
    </row>
    <row r="90" spans="1:18" ht="31.95" customHeight="1" x14ac:dyDescent="0.3">
      <c r="A90" s="38" t="str">
        <f>IF('01_Proyectos'!A90="","",'01_Proyectos'!A90)</f>
        <v/>
      </c>
      <c r="B90" s="38" t="str">
        <f t="shared" si="12"/>
        <v/>
      </c>
      <c r="C90" s="32"/>
      <c r="D90" s="32"/>
      <c r="E90" s="32"/>
      <c r="F90" s="32"/>
      <c r="G90" s="32"/>
      <c r="H90" s="32"/>
      <c r="I90" s="32"/>
      <c r="J90" s="32"/>
      <c r="K90" s="32"/>
      <c r="L90" s="32"/>
      <c r="M90" s="33"/>
      <c r="N90" s="34" t="str">
        <f t="shared" si="13"/>
        <v/>
      </c>
      <c r="O90" s="34" t="str">
        <f t="shared" si="14"/>
        <v/>
      </c>
      <c r="P90" s="34" t="str">
        <f t="shared" si="15"/>
        <v/>
      </c>
      <c r="Q90" s="34" t="str">
        <f t="shared" si="16"/>
        <v/>
      </c>
      <c r="R90" s="38" t="str">
        <f t="shared" si="17"/>
        <v/>
      </c>
    </row>
    <row r="91" spans="1:18" ht="31.95" customHeight="1" x14ac:dyDescent="0.3">
      <c r="A91" s="38" t="str">
        <f>IF('01_Proyectos'!A91="","",'01_Proyectos'!A91)</f>
        <v/>
      </c>
      <c r="B91" s="38" t="str">
        <f t="shared" si="12"/>
        <v/>
      </c>
      <c r="C91" s="32"/>
      <c r="D91" s="32"/>
      <c r="E91" s="32"/>
      <c r="F91" s="32"/>
      <c r="G91" s="32"/>
      <c r="H91" s="32"/>
      <c r="I91" s="32"/>
      <c r="J91" s="32"/>
      <c r="K91" s="32"/>
      <c r="L91" s="32"/>
      <c r="M91" s="33"/>
      <c r="N91" s="34" t="str">
        <f t="shared" si="13"/>
        <v/>
      </c>
      <c r="O91" s="34" t="str">
        <f t="shared" si="14"/>
        <v/>
      </c>
      <c r="P91" s="34" t="str">
        <f t="shared" si="15"/>
        <v/>
      </c>
      <c r="Q91" s="34" t="str">
        <f t="shared" si="16"/>
        <v/>
      </c>
      <c r="R91" s="38" t="str">
        <f t="shared" si="17"/>
        <v/>
      </c>
    </row>
    <row r="92" spans="1:18" ht="31.95" customHeight="1" x14ac:dyDescent="0.3">
      <c r="A92" s="38" t="str">
        <f>IF('01_Proyectos'!A92="","",'01_Proyectos'!A92)</f>
        <v/>
      </c>
      <c r="B92" s="38" t="str">
        <f t="shared" si="12"/>
        <v/>
      </c>
      <c r="C92" s="32"/>
      <c r="D92" s="32"/>
      <c r="E92" s="32"/>
      <c r="F92" s="32"/>
      <c r="G92" s="32"/>
      <c r="H92" s="32"/>
      <c r="I92" s="32"/>
      <c r="J92" s="32"/>
      <c r="K92" s="32"/>
      <c r="L92" s="32"/>
      <c r="M92" s="33"/>
      <c r="N92" s="34" t="str">
        <f t="shared" si="13"/>
        <v/>
      </c>
      <c r="O92" s="34" t="str">
        <f t="shared" si="14"/>
        <v/>
      </c>
      <c r="P92" s="34" t="str">
        <f t="shared" si="15"/>
        <v/>
      </c>
      <c r="Q92" s="34" t="str">
        <f t="shared" si="16"/>
        <v/>
      </c>
      <c r="R92" s="38" t="str">
        <f t="shared" si="17"/>
        <v/>
      </c>
    </row>
    <row r="93" spans="1:18" ht="31.95" customHeight="1" x14ac:dyDescent="0.3">
      <c r="A93" s="38" t="str">
        <f>IF('01_Proyectos'!A93="","",'01_Proyectos'!A93)</f>
        <v/>
      </c>
      <c r="B93" s="38" t="str">
        <f t="shared" si="12"/>
        <v/>
      </c>
      <c r="C93" s="32"/>
      <c r="D93" s="32"/>
      <c r="E93" s="32"/>
      <c r="F93" s="32"/>
      <c r="G93" s="32"/>
      <c r="H93" s="32"/>
      <c r="I93" s="32"/>
      <c r="J93" s="32"/>
      <c r="K93" s="32"/>
      <c r="L93" s="32"/>
      <c r="M93" s="33"/>
      <c r="N93" s="34" t="str">
        <f t="shared" si="13"/>
        <v/>
      </c>
      <c r="O93" s="34" t="str">
        <f t="shared" si="14"/>
        <v/>
      </c>
      <c r="P93" s="34" t="str">
        <f t="shared" si="15"/>
        <v/>
      </c>
      <c r="Q93" s="34" t="str">
        <f t="shared" si="16"/>
        <v/>
      </c>
      <c r="R93" s="38" t="str">
        <f t="shared" si="17"/>
        <v/>
      </c>
    </row>
    <row r="94" spans="1:18" ht="31.95" customHeight="1" x14ac:dyDescent="0.3">
      <c r="A94" s="38" t="str">
        <f>IF('01_Proyectos'!A94="","",'01_Proyectos'!A94)</f>
        <v/>
      </c>
      <c r="B94" s="38" t="str">
        <f t="shared" si="12"/>
        <v/>
      </c>
      <c r="C94" s="32"/>
      <c r="D94" s="32"/>
      <c r="E94" s="32"/>
      <c r="F94" s="32"/>
      <c r="G94" s="32"/>
      <c r="H94" s="32"/>
      <c r="I94" s="32"/>
      <c r="J94" s="32"/>
      <c r="K94" s="32"/>
      <c r="L94" s="32"/>
      <c r="M94" s="33"/>
      <c r="N94" s="34" t="str">
        <f t="shared" si="13"/>
        <v/>
      </c>
      <c r="O94" s="34" t="str">
        <f t="shared" si="14"/>
        <v/>
      </c>
      <c r="P94" s="34" t="str">
        <f t="shared" si="15"/>
        <v/>
      </c>
      <c r="Q94" s="34" t="str">
        <f t="shared" si="16"/>
        <v/>
      </c>
      <c r="R94" s="38" t="str">
        <f t="shared" si="17"/>
        <v/>
      </c>
    </row>
    <row r="95" spans="1:18" ht="31.95" customHeight="1" x14ac:dyDescent="0.3">
      <c r="A95" s="38" t="str">
        <f>IF('01_Proyectos'!A95="","",'01_Proyectos'!A95)</f>
        <v/>
      </c>
      <c r="B95" s="38" t="str">
        <f t="shared" si="12"/>
        <v/>
      </c>
      <c r="C95" s="32"/>
      <c r="D95" s="32"/>
      <c r="E95" s="32"/>
      <c r="F95" s="32"/>
      <c r="G95" s="32"/>
      <c r="H95" s="32"/>
      <c r="I95" s="32"/>
      <c r="J95" s="32"/>
      <c r="K95" s="32"/>
      <c r="L95" s="32"/>
      <c r="M95" s="33"/>
      <c r="N95" s="34" t="str">
        <f t="shared" si="13"/>
        <v/>
      </c>
      <c r="O95" s="34" t="str">
        <f t="shared" si="14"/>
        <v/>
      </c>
      <c r="P95" s="34" t="str">
        <f t="shared" si="15"/>
        <v/>
      </c>
      <c r="Q95" s="34" t="str">
        <f t="shared" si="16"/>
        <v/>
      </c>
      <c r="R95" s="38" t="str">
        <f t="shared" si="17"/>
        <v/>
      </c>
    </row>
    <row r="96" spans="1:18" ht="31.95" customHeight="1" x14ac:dyDescent="0.3">
      <c r="A96" s="38" t="str">
        <f>IF('01_Proyectos'!A96="","",'01_Proyectos'!A96)</f>
        <v/>
      </c>
      <c r="B96" s="38" t="str">
        <f t="shared" si="12"/>
        <v/>
      </c>
      <c r="C96" s="32"/>
      <c r="D96" s="32"/>
      <c r="E96" s="32"/>
      <c r="F96" s="32"/>
      <c r="G96" s="32"/>
      <c r="H96" s="32"/>
      <c r="I96" s="32"/>
      <c r="J96" s="32"/>
      <c r="K96" s="32"/>
      <c r="L96" s="32"/>
      <c r="M96" s="33"/>
      <c r="N96" s="34" t="str">
        <f t="shared" si="13"/>
        <v/>
      </c>
      <c r="O96" s="34" t="str">
        <f t="shared" si="14"/>
        <v/>
      </c>
      <c r="P96" s="34" t="str">
        <f t="shared" si="15"/>
        <v/>
      </c>
      <c r="Q96" s="34" t="str">
        <f t="shared" si="16"/>
        <v/>
      </c>
      <c r="R96" s="38" t="str">
        <f t="shared" si="17"/>
        <v/>
      </c>
    </row>
    <row r="97" spans="1:18" ht="31.95" customHeight="1" x14ac:dyDescent="0.3">
      <c r="A97" s="38" t="str">
        <f>IF('01_Proyectos'!A97="","",'01_Proyectos'!A97)</f>
        <v/>
      </c>
      <c r="B97" s="38" t="str">
        <f t="shared" si="12"/>
        <v/>
      </c>
      <c r="C97" s="32"/>
      <c r="D97" s="32"/>
      <c r="E97" s="32"/>
      <c r="F97" s="32"/>
      <c r="G97" s="32"/>
      <c r="H97" s="32"/>
      <c r="I97" s="32"/>
      <c r="J97" s="32"/>
      <c r="K97" s="32"/>
      <c r="L97" s="32"/>
      <c r="M97" s="33"/>
      <c r="N97" s="34" t="str">
        <f t="shared" si="13"/>
        <v/>
      </c>
      <c r="O97" s="34" t="str">
        <f t="shared" si="14"/>
        <v/>
      </c>
      <c r="P97" s="34" t="str">
        <f t="shared" si="15"/>
        <v/>
      </c>
      <c r="Q97" s="34" t="str">
        <f t="shared" si="16"/>
        <v/>
      </c>
      <c r="R97" s="38" t="str">
        <f t="shared" si="17"/>
        <v/>
      </c>
    </row>
    <row r="98" spans="1:18" ht="31.95" customHeight="1" x14ac:dyDescent="0.3">
      <c r="A98" s="38" t="str">
        <f>IF('01_Proyectos'!A98="","",'01_Proyectos'!A98)</f>
        <v/>
      </c>
      <c r="B98" s="38" t="str">
        <f t="shared" si="12"/>
        <v/>
      </c>
      <c r="C98" s="32"/>
      <c r="D98" s="32"/>
      <c r="E98" s="32"/>
      <c r="F98" s="32"/>
      <c r="G98" s="32"/>
      <c r="H98" s="32"/>
      <c r="I98" s="32"/>
      <c r="J98" s="32"/>
      <c r="K98" s="32"/>
      <c r="L98" s="32"/>
      <c r="M98" s="33"/>
      <c r="N98" s="34" t="str">
        <f t="shared" si="13"/>
        <v/>
      </c>
      <c r="O98" s="34" t="str">
        <f t="shared" si="14"/>
        <v/>
      </c>
      <c r="P98" s="34" t="str">
        <f t="shared" si="15"/>
        <v/>
      </c>
      <c r="Q98" s="34" t="str">
        <f t="shared" si="16"/>
        <v/>
      </c>
      <c r="R98" s="38" t="str">
        <f t="shared" si="17"/>
        <v/>
      </c>
    </row>
    <row r="99" spans="1:18" ht="31.95" customHeight="1" x14ac:dyDescent="0.3">
      <c r="A99" s="38" t="str">
        <f>IF('01_Proyectos'!A99="","",'01_Proyectos'!A99)</f>
        <v/>
      </c>
      <c r="B99" s="38" t="str">
        <f t="shared" si="12"/>
        <v/>
      </c>
      <c r="C99" s="32"/>
      <c r="D99" s="32"/>
      <c r="E99" s="32"/>
      <c r="F99" s="32"/>
      <c r="G99" s="32"/>
      <c r="H99" s="32"/>
      <c r="I99" s="32"/>
      <c r="J99" s="32"/>
      <c r="K99" s="32"/>
      <c r="L99" s="32"/>
      <c r="M99" s="33"/>
      <c r="N99" s="34" t="str">
        <f t="shared" si="13"/>
        <v/>
      </c>
      <c r="O99" s="34" t="str">
        <f t="shared" si="14"/>
        <v/>
      </c>
      <c r="P99" s="34" t="str">
        <f t="shared" si="15"/>
        <v/>
      </c>
      <c r="Q99" s="34" t="str">
        <f t="shared" si="16"/>
        <v/>
      </c>
      <c r="R99" s="38" t="str">
        <f t="shared" si="17"/>
        <v/>
      </c>
    </row>
    <row r="100" spans="1:18" ht="31.95" customHeight="1" x14ac:dyDescent="0.3">
      <c r="A100" s="38" t="str">
        <f>IF('01_Proyectos'!A100="","",'01_Proyectos'!A100)</f>
        <v/>
      </c>
      <c r="B100" s="38" t="str">
        <f t="shared" si="12"/>
        <v/>
      </c>
      <c r="C100" s="32"/>
      <c r="D100" s="32"/>
      <c r="E100" s="32"/>
      <c r="F100" s="32"/>
      <c r="G100" s="32"/>
      <c r="H100" s="32"/>
      <c r="I100" s="32"/>
      <c r="J100" s="32"/>
      <c r="K100" s="32"/>
      <c r="L100" s="32"/>
      <c r="M100" s="33"/>
      <c r="N100" s="34" t="str">
        <f t="shared" si="13"/>
        <v/>
      </c>
      <c r="O100" s="34" t="str">
        <f t="shared" si="14"/>
        <v/>
      </c>
      <c r="P100" s="34" t="str">
        <f t="shared" si="15"/>
        <v/>
      </c>
      <c r="Q100" s="34" t="str">
        <f t="shared" si="16"/>
        <v/>
      </c>
      <c r="R100" s="38" t="str">
        <f t="shared" si="17"/>
        <v/>
      </c>
    </row>
    <row r="101" spans="1:18" ht="31.95" customHeight="1" x14ac:dyDescent="0.3">
      <c r="A101" s="38" t="str">
        <f>IF('01_Proyectos'!A101="","",'01_Proyectos'!A101)</f>
        <v/>
      </c>
      <c r="B101" s="38" t="str">
        <f t="shared" si="12"/>
        <v/>
      </c>
      <c r="C101" s="32"/>
      <c r="D101" s="32"/>
      <c r="E101" s="32"/>
      <c r="F101" s="32"/>
      <c r="G101" s="32"/>
      <c r="H101" s="32"/>
      <c r="I101" s="32"/>
      <c r="J101" s="32"/>
      <c r="K101" s="32"/>
      <c r="L101" s="32"/>
      <c r="M101" s="33"/>
      <c r="N101" s="34" t="str">
        <f t="shared" si="13"/>
        <v/>
      </c>
      <c r="O101" s="34" t="str">
        <f t="shared" si="14"/>
        <v/>
      </c>
      <c r="P101" s="34" t="str">
        <f t="shared" si="15"/>
        <v/>
      </c>
      <c r="Q101" s="34" t="str">
        <f t="shared" si="16"/>
        <v/>
      </c>
      <c r="R101" s="38" t="str">
        <f t="shared" si="17"/>
        <v/>
      </c>
    </row>
    <row r="102" spans="1:18" ht="31.95" customHeight="1" x14ac:dyDescent="0.3">
      <c r="A102" s="38" t="str">
        <f>IF('01_Proyectos'!A102="","",'01_Proyectos'!A102)</f>
        <v/>
      </c>
      <c r="B102" s="38" t="str">
        <f t="shared" si="12"/>
        <v/>
      </c>
      <c r="C102" s="32"/>
      <c r="D102" s="32"/>
      <c r="E102" s="32"/>
      <c r="F102" s="32"/>
      <c r="G102" s="32"/>
      <c r="H102" s="32"/>
      <c r="I102" s="32"/>
      <c r="J102" s="32"/>
      <c r="K102" s="32"/>
      <c r="L102" s="32"/>
      <c r="M102" s="33"/>
      <c r="N102" s="34" t="str">
        <f t="shared" si="13"/>
        <v/>
      </c>
      <c r="O102" s="34" t="str">
        <f t="shared" si="14"/>
        <v/>
      </c>
      <c r="P102" s="34" t="str">
        <f t="shared" si="15"/>
        <v/>
      </c>
      <c r="Q102" s="34" t="str">
        <f t="shared" si="16"/>
        <v/>
      </c>
      <c r="R102" s="38" t="str">
        <f t="shared" si="17"/>
        <v/>
      </c>
    </row>
    <row r="103" spans="1:18" ht="31.95" customHeight="1" x14ac:dyDescent="0.3">
      <c r="A103" s="38" t="str">
        <f>IF('01_Proyectos'!A103="","",'01_Proyectos'!A103)</f>
        <v/>
      </c>
      <c r="B103" s="38" t="str">
        <f t="shared" si="12"/>
        <v/>
      </c>
      <c r="C103" s="32"/>
      <c r="D103" s="32"/>
      <c r="E103" s="32"/>
      <c r="F103" s="32"/>
      <c r="G103" s="32"/>
      <c r="H103" s="32"/>
      <c r="I103" s="32"/>
      <c r="J103" s="32"/>
      <c r="K103" s="32"/>
      <c r="L103" s="32"/>
      <c r="M103" s="33"/>
      <c r="N103" s="34" t="str">
        <f t="shared" si="13"/>
        <v/>
      </c>
      <c r="O103" s="34" t="str">
        <f t="shared" si="14"/>
        <v/>
      </c>
      <c r="P103" s="34" t="str">
        <f t="shared" si="15"/>
        <v/>
      </c>
      <c r="Q103" s="34" t="str">
        <f t="shared" si="16"/>
        <v/>
      </c>
      <c r="R103" s="38" t="str">
        <f t="shared" si="17"/>
        <v/>
      </c>
    </row>
  </sheetData>
  <sheetProtection algorithmName="SHA-512" hashValue="UTNC7bVzEqzwACxMp8a5BEmZDpTDIeK4zPJCaxDAMky0WXDBkdXItCz2M9PlbK6rl4yqjjiXwoBYhlAmEhuMXQ==" saltValue="MknhjCol5McBaBBsNvtk8g==" spinCount="100000" sheet="1" formatColumns="0" formatRows="0" sort="0" autoFilter="0"/>
  <autoFilter ref="A3:R103" xr:uid="{BE9C0717-DE2E-4DBD-B281-CBD01EBCE94A}"/>
  <mergeCells count="1">
    <mergeCell ref="T2:V2"/>
  </mergeCells>
  <conditionalFormatting sqref="M4:M103">
    <cfRule type="expression" dxfId="25" priority="2">
      <formula>$M4=INDEX(Cat_Sust,4)</formula>
    </cfRule>
  </conditionalFormatting>
  <conditionalFormatting sqref="R4:R103">
    <cfRule type="expression" dxfId="24" priority="3">
      <formula>LEN($R4)&gt;0</formula>
    </cfRule>
  </conditionalFormatting>
  <dataValidations count="12">
    <dataValidation type="list" allowBlank="1" showInputMessage="1" showErrorMessage="1" errorTitle="Valor no válido" error="Seleccione un valor del catálogo (99_Catálogos)." promptTitle="Categoría propuesta de Impacto" prompt="Esta es su propuesta. El Índice de Prioridad se calcula con la valoración CERRADA que DPD / DSI registra en 07_Revisión (Ap. 7.1); al cambiar aquí, el IP no se modifica hasta el cierre." sqref="M4:M103" xr:uid="{4D5C1F94-97DF-44D9-9C0D-708FA7836EDE}">
      <formula1>Cat_Sust</formula1>
    </dataValidation>
    <dataValidation type="custom" allowBlank="1" showInputMessage="1" showErrorMessage="1" promptTitle="Folio / ID" prompt="Automático: refleja el Folio registrado en la misma fila de 01_Proyectos. No capture aquí." sqref="A4:A103" xr:uid="{DE0375F0-8304-4ADA-A155-7D3F7CD3F54A}">
      <formula1>TRUE</formula1>
    </dataValidation>
    <dataValidation allowBlank="1" showInputMessage="1" showErrorMessage="1" promptTitle="Situación actual" prompt="Condición previa a la ejecución del proyecto, a la fecha de corte del ejercicio. Es la base contra la que se valora el cambio esperado (Ap. 4.3). Debe ser verificable: evite juicios sin dato y descripciones que no permitan dimensionar el punto de partida." sqref="C4:C103" xr:uid="{76A4795A-A651-4622-AB91-81B2CF11D300}"/>
    <dataValidation allowBlank="1" showInputMessage="1" showErrorMessage="1" promptTitle="Resultado esperado" prompt="Cambio específico que se obtendrá al concluir el proyecto. Evite verbos de intención sin resultado medible (mejorar, fortalecer, contribuir), adjetivos sin referente (adecuado, digno, suficiente) y beneficios que no deriven de este proyecto." sqref="D4:D103" xr:uid="{8BA6E7A1-ED45-435E-9D10-CA919563B13F}"/>
    <dataValidation allowBlank="1" showInputMessage="1" showErrorMessage="1" promptTitle="Magnitud del cambio" prompt="Dimensión del cambio esperado (cobertura, población, capacidad, tiempo). Indique la unidad correspondiente." sqref="F4:F103" xr:uid="{048B048F-72E7-4007-8D8E-5A2A5E840156}"/>
    <dataValidation allowBlank="1" showInputMessage="1" showErrorMessage="1" promptTitle="Parámetro de referencia" prompt="Norma o estándar contra el que se valora el cambio. Deje vacío cuando no exista." sqref="G4:G103" xr:uid="{5EA1BE9B-ECBF-4C1C-AFFD-204CA3E34976}"/>
    <dataValidation allowBlank="1" showInputMessage="1" showErrorMessage="1" promptTitle="Situación inicial cuantitativa" prompt="Valor numérico de partida, cuando exista medición. Indique unidad y fecha de corte." sqref="H4:H103" xr:uid="{EE45DDB6-21E4-4D12-8D44-A8927E3E070A}"/>
    <dataValidation allowBlank="1" showInputMessage="1" showErrorMessage="1" promptTitle="Situación esperada cuantitativa" prompt="Valor numérico esperado al concluir el proyecto, en la misma unidad que la situación actual." sqref="I4:I103" xr:uid="{EB642B8C-99E2-4099-8150-9C856C81CE21}"/>
    <dataValidation allowBlank="1" showInputMessage="1" showErrorMessage="1" promptTitle="Fuente" prompt="Documento, sistema o registro que sustenta el impacto esperado." sqref="J4:J103" xr:uid="{A832E063-00F4-4B9C-9096-84946296F906}"/>
    <dataValidation allowBlank="1" showInputMessage="1" showErrorMessage="1" promptTitle="Ubicación específica de la evidencia" prompt="Página, sección, folio o registro donde consta el dato citado. Debe permitir su localización directa." sqref="K4:K103" xr:uid="{1D5E011B-8BE2-4E48-98FB-DAC4CA2308A3}"/>
    <dataValidation allowBlank="1" showInputMessage="1" showErrorMessage="1" promptTitle="Justificación" prompt="Explique por qué el cambio esperado es atribuible al proyecto y cómo podrá verificarse." sqref="L4:L103" xr:uid="{DAD7D4FF-4A70-4165-998C-F89B1EA9174E}"/>
    <dataValidation type="list" allowBlank="1" showInputMessage="1" showErrorMessage="1" errorTitle="Valor no válido" error="Elija una opción de la lista." promptTitle="Condición que se modifica" prompt="Elija la condición con la guía de las columnas T a V de esta hoja (Acceso, Continuidad, Capacidad, Calidad o Seguridad). Debe ser la MISMA condición afectada que se registró en 03_Necesidad." sqref="E4:E103" xr:uid="{6ED6166B-AA9F-4AD3-9EF2-D863713E8DED}">
      <formula1>Cat_CondImpacto</formula1>
    </dataValidation>
  </dataValidations>
  <hyperlinks>
    <hyperlink ref="E3" location="'04_Impacto'!T2" tooltip="Ir a la tabla CÓMO ELEGIR LA CONDICIÓN QUE SE MODIFICA (T2:V8)" display="Condición o variable que se modifica  ▸ ver guía" xr:uid="{C134B6C6-CF82-42B6-A19A-E2D45B4ACC5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5730F-155E-4862-9F13-7487A2578035}">
  <dimension ref="A1:R417"/>
  <sheetViews>
    <sheetView showGridLines="0" topLeftCell="M11" zoomScaleNormal="100" workbookViewId="0">
      <selection activeCell="R18" sqref="R18"/>
    </sheetView>
  </sheetViews>
  <sheetFormatPr baseColWidth="10" defaultRowHeight="14.4" x14ac:dyDescent="0.3"/>
  <cols>
    <col min="1" max="1" width="13.6640625" style="13" customWidth="1"/>
    <col min="2" max="2" width="47.77734375" style="13" customWidth="1"/>
    <col min="3" max="3" width="43.21875" style="165" customWidth="1"/>
    <col min="4" max="4" width="43.21875" style="14" customWidth="1"/>
    <col min="5" max="7" width="25.77734375" style="14" customWidth="1"/>
    <col min="8" max="8" width="24.109375" style="14" customWidth="1"/>
    <col min="9" max="12" width="18.77734375" style="14" customWidth="1"/>
    <col min="13" max="16" width="15.77734375" style="14" customWidth="1"/>
    <col min="17" max="18" width="40.77734375" style="14" customWidth="1"/>
    <col min="19" max="16384" width="11.5546875" style="13"/>
  </cols>
  <sheetData>
    <row r="1" spans="1:18" ht="39.6" customHeight="1" thickBot="1" x14ac:dyDescent="0.35">
      <c r="A1" s="352" t="s">
        <v>5988</v>
      </c>
      <c r="B1" s="352"/>
      <c r="C1" s="352"/>
      <c r="D1" s="352"/>
      <c r="E1" s="352"/>
      <c r="F1" s="352"/>
      <c r="G1" s="352"/>
      <c r="H1" s="352"/>
      <c r="I1" s="352"/>
      <c r="J1" s="352"/>
      <c r="K1" s="352"/>
      <c r="L1" s="352"/>
      <c r="M1" s="352"/>
      <c r="N1" s="352"/>
      <c r="O1" s="352"/>
      <c r="P1" s="352"/>
      <c r="Q1" s="352"/>
      <c r="R1" s="352"/>
    </row>
    <row r="2" spans="1:18" ht="7.95" customHeight="1" x14ac:dyDescent="0.3"/>
    <row r="3" spans="1:18" ht="25.95" customHeight="1" x14ac:dyDescent="0.3">
      <c r="A3" s="442" t="s">
        <v>6018</v>
      </c>
      <c r="B3" s="442"/>
      <c r="C3" s="442"/>
      <c r="D3" s="442"/>
      <c r="E3" s="446" t="s">
        <v>259</v>
      </c>
      <c r="F3" s="447"/>
      <c r="G3" s="448"/>
      <c r="H3" s="449" t="s">
        <v>5989</v>
      </c>
      <c r="I3" s="450"/>
      <c r="J3" s="182"/>
    </row>
    <row r="4" spans="1:18" ht="27" customHeight="1" x14ac:dyDescent="0.3">
      <c r="A4" s="443" t="s">
        <v>169</v>
      </c>
      <c r="B4" s="443"/>
      <c r="C4" s="444">
        <v>2027</v>
      </c>
      <c r="D4" s="444"/>
      <c r="E4" s="183" t="s">
        <v>260</v>
      </c>
      <c r="F4" s="184" t="s">
        <v>261</v>
      </c>
      <c r="G4" s="185" t="s">
        <v>262</v>
      </c>
      <c r="H4" s="183" t="s">
        <v>273</v>
      </c>
      <c r="I4" s="186" t="s">
        <v>114</v>
      </c>
      <c r="J4" s="187"/>
    </row>
    <row r="5" spans="1:18" ht="55.2" customHeight="1" x14ac:dyDescent="0.3">
      <c r="A5" s="440" t="s">
        <v>251</v>
      </c>
      <c r="B5" s="440"/>
      <c r="C5" s="441" t="s">
        <v>6202</v>
      </c>
      <c r="D5" s="441"/>
      <c r="E5" s="188" t="s">
        <v>263</v>
      </c>
      <c r="F5" s="332">
        <f>INDEX(Pts_ZAP,1)</f>
        <v>100</v>
      </c>
      <c r="G5" s="189" t="s">
        <v>269</v>
      </c>
      <c r="H5" s="190" t="s">
        <v>274</v>
      </c>
      <c r="I5" s="333" t="str">
        <f>INDEX(Terr_Nivel,1)</f>
        <v>Baja</v>
      </c>
      <c r="J5" s="191"/>
    </row>
    <row r="6" spans="1:18" ht="27" customHeight="1" x14ac:dyDescent="0.3">
      <c r="A6" s="440" t="s">
        <v>252</v>
      </c>
      <c r="B6" s="440"/>
      <c r="C6" s="441" t="s">
        <v>6203</v>
      </c>
      <c r="D6" s="441"/>
      <c r="E6" s="188" t="s">
        <v>264</v>
      </c>
      <c r="F6" s="332">
        <f>INDEX(Pts_Marg,1)</f>
        <v>0</v>
      </c>
      <c r="G6" s="189" t="s">
        <v>270</v>
      </c>
      <c r="H6" s="190" t="s">
        <v>275</v>
      </c>
      <c r="I6" s="333" t="str">
        <f>INDEX(Terr_Nivel,2)</f>
        <v>Media</v>
      </c>
      <c r="J6" s="191"/>
    </row>
    <row r="7" spans="1:18" ht="27" customHeight="1" x14ac:dyDescent="0.3">
      <c r="A7" s="440" t="s">
        <v>253</v>
      </c>
      <c r="B7" s="440"/>
      <c r="C7" s="441" t="s">
        <v>5990</v>
      </c>
      <c r="D7" s="441"/>
      <c r="E7" s="188" t="s">
        <v>265</v>
      </c>
      <c r="F7" s="332">
        <f>INDEX(Pts_Marg,2)</f>
        <v>0</v>
      </c>
      <c r="G7" s="189" t="s">
        <v>270</v>
      </c>
      <c r="H7" s="192" t="s">
        <v>276</v>
      </c>
      <c r="I7" s="334" t="str">
        <f>INDEX(Terr_Nivel,3)</f>
        <v>Alta</v>
      </c>
      <c r="J7" s="191"/>
    </row>
    <row r="8" spans="1:18" ht="27" customHeight="1" x14ac:dyDescent="0.3">
      <c r="A8" s="440" t="s">
        <v>254</v>
      </c>
      <c r="B8" s="440"/>
      <c r="C8" s="441">
        <v>2020</v>
      </c>
      <c r="D8" s="441"/>
      <c r="E8" s="188" t="s">
        <v>266</v>
      </c>
      <c r="F8" s="332">
        <f>INDEX(Pts_Marg,3)</f>
        <v>50</v>
      </c>
      <c r="G8" s="189" t="s">
        <v>271</v>
      </c>
      <c r="H8" s="451" t="s">
        <v>5992</v>
      </c>
      <c r="I8" s="452"/>
    </row>
    <row r="9" spans="1:18" ht="27" customHeight="1" x14ac:dyDescent="0.3">
      <c r="A9" s="440" t="s">
        <v>255</v>
      </c>
      <c r="B9" s="440"/>
      <c r="C9" s="441" t="s">
        <v>6020</v>
      </c>
      <c r="D9" s="441"/>
      <c r="E9" s="188" t="s">
        <v>267</v>
      </c>
      <c r="F9" s="332">
        <f>INDEX(Pts_Marg,4)</f>
        <v>100</v>
      </c>
      <c r="G9" s="189" t="s">
        <v>272</v>
      </c>
      <c r="H9" s="453"/>
      <c r="I9" s="454"/>
      <c r="J9" s="335"/>
      <c r="N9" s="193"/>
    </row>
    <row r="10" spans="1:18" ht="27" customHeight="1" x14ac:dyDescent="0.3">
      <c r="A10" s="440" t="s">
        <v>256</v>
      </c>
      <c r="B10" s="440"/>
      <c r="C10" s="441" t="s">
        <v>5991</v>
      </c>
      <c r="D10" s="441"/>
      <c r="E10" s="194" t="s">
        <v>268</v>
      </c>
      <c r="F10" s="336">
        <f>INDEX(Pts_Marg,5)</f>
        <v>100</v>
      </c>
      <c r="G10" s="195" t="s">
        <v>272</v>
      </c>
      <c r="H10" s="453"/>
      <c r="I10" s="454"/>
      <c r="J10" s="191"/>
      <c r="N10" s="193"/>
    </row>
    <row r="11" spans="1:18" ht="27" customHeight="1" x14ac:dyDescent="0.3">
      <c r="A11" s="440" t="s">
        <v>257</v>
      </c>
      <c r="B11" s="440"/>
      <c r="C11" s="455">
        <v>46258</v>
      </c>
      <c r="D11" s="456"/>
      <c r="H11" s="196"/>
      <c r="I11" s="196"/>
      <c r="J11" s="197"/>
      <c r="N11" s="193"/>
    </row>
    <row r="12" spans="1:18" ht="27" customHeight="1" x14ac:dyDescent="0.3">
      <c r="A12" s="457" t="s">
        <v>258</v>
      </c>
      <c r="B12" s="457"/>
      <c r="C12" s="458" t="s">
        <v>6272</v>
      </c>
      <c r="D12" s="459"/>
      <c r="J12" s="193"/>
      <c r="N12" s="193"/>
    </row>
    <row r="13" spans="1:18" ht="7.95" customHeight="1" x14ac:dyDescent="0.3"/>
    <row r="14" spans="1:18" ht="18" customHeight="1" x14ac:dyDescent="0.3">
      <c r="A14" s="445" t="s">
        <v>6019</v>
      </c>
      <c r="B14" s="419"/>
      <c r="C14" s="419"/>
      <c r="D14" s="419"/>
      <c r="E14" s="419"/>
      <c r="F14" s="419"/>
      <c r="G14" s="419"/>
      <c r="H14" s="419"/>
      <c r="I14" s="419"/>
      <c r="J14" s="419"/>
      <c r="K14" s="419"/>
      <c r="L14" s="419"/>
      <c r="M14" s="419"/>
      <c r="N14" s="419"/>
      <c r="O14" s="419"/>
      <c r="P14" s="419"/>
      <c r="Q14" s="419"/>
      <c r="R14" s="419"/>
    </row>
    <row r="15" spans="1:18" ht="7.95" customHeight="1" x14ac:dyDescent="0.3">
      <c r="A15" s="445"/>
      <c r="B15" s="419"/>
      <c r="C15" s="419"/>
      <c r="D15" s="419"/>
      <c r="E15" s="419"/>
      <c r="F15" s="419"/>
      <c r="G15" s="419"/>
      <c r="H15" s="419"/>
      <c r="I15" s="419"/>
      <c r="J15" s="419"/>
      <c r="K15" s="419"/>
      <c r="L15" s="419"/>
      <c r="M15" s="419"/>
      <c r="N15" s="419"/>
      <c r="O15" s="419"/>
      <c r="P15" s="419"/>
      <c r="Q15" s="419"/>
      <c r="R15" s="419"/>
    </row>
    <row r="16" spans="1:18" s="60" customFormat="1" ht="20.55" customHeight="1" x14ac:dyDescent="0.3">
      <c r="A16" s="330" t="s">
        <v>209</v>
      </c>
      <c r="B16" s="330"/>
      <c r="C16" s="331" t="s">
        <v>4857</v>
      </c>
      <c r="D16" s="198" t="s">
        <v>277</v>
      </c>
      <c r="E16" s="181"/>
      <c r="F16" s="181"/>
      <c r="G16" s="181"/>
      <c r="H16" s="181"/>
      <c r="I16" s="199" t="s">
        <v>4858</v>
      </c>
      <c r="J16" s="200"/>
      <c r="K16" s="200"/>
      <c r="L16" s="200"/>
      <c r="M16" s="69" t="s">
        <v>6265</v>
      </c>
      <c r="N16" s="53"/>
      <c r="O16" s="53"/>
      <c r="P16" s="53"/>
      <c r="Q16" s="53"/>
      <c r="R16" s="57" t="s">
        <v>278</v>
      </c>
    </row>
    <row r="17" spans="1:18" s="60" customFormat="1" ht="36" x14ac:dyDescent="0.3">
      <c r="A17" s="75" t="s">
        <v>211</v>
      </c>
      <c r="B17" s="72" t="s">
        <v>6261</v>
      </c>
      <c r="C17" s="317" t="s">
        <v>4850</v>
      </c>
      <c r="D17" s="73" t="s">
        <v>143</v>
      </c>
      <c r="E17" s="73" t="s">
        <v>279</v>
      </c>
      <c r="F17" s="73" t="s">
        <v>144</v>
      </c>
      <c r="G17" s="73" t="s">
        <v>280</v>
      </c>
      <c r="H17" s="70" t="s">
        <v>1174</v>
      </c>
      <c r="I17" s="74" t="s">
        <v>281</v>
      </c>
      <c r="J17" s="74" t="s">
        <v>282</v>
      </c>
      <c r="K17" s="74" t="s">
        <v>82</v>
      </c>
      <c r="L17" s="71" t="s">
        <v>283</v>
      </c>
      <c r="M17" s="76" t="s">
        <v>284</v>
      </c>
      <c r="N17" s="76" t="s">
        <v>285</v>
      </c>
      <c r="O17" s="76" t="s">
        <v>286</v>
      </c>
      <c r="P17" s="76" t="s">
        <v>287</v>
      </c>
      <c r="Q17" s="157" t="s">
        <v>288</v>
      </c>
      <c r="R17" s="75" t="s">
        <v>224</v>
      </c>
    </row>
    <row r="18" spans="1:18" s="60" customFormat="1" ht="60" customHeight="1" x14ac:dyDescent="0.3">
      <c r="A18" s="158" t="s">
        <v>6058</v>
      </c>
      <c r="B18" s="159" t="str">
        <f t="shared" ref="B18:B81" si="0">IF($A18="","",_xlfn.XLOOKUP($A18,Proy_Folio,Proy_Nombre,"")&amp;"")</f>
        <v>EJEMPLO · Rehabilitación del sistema de agua potable para restablecer el servicio, con captación, línea de conducción y 320 tomas domiciliarias, Acteopan, Acteopan, Puebla</v>
      </c>
      <c r="C18" s="160" t="s">
        <v>4855</v>
      </c>
      <c r="D18" s="162" t="str">
        <f t="shared" ref="D18:D81" si="1">IF($A18="","",IF($E18&lt;&gt;"",_xlfn.XLOOKUP($E18,Terr_Clave,Terr_Mun,"")&amp;"",IF($G18&lt;&gt;"",_xlfn.XLOOKUP(LEFT($G18,5),Terr_Clave,Terr_Mun,"")&amp;"","")))</f>
        <v>Acteopan</v>
      </c>
      <c r="E18" s="163" t="s">
        <v>688</v>
      </c>
      <c r="F18" s="164" t="str">
        <f t="shared" ref="F18:F81" si="2">IF($G18="","",_xlfn.XLOOKUP($G18,AgebU_Loc,AgebU_NomLoc,"")&amp;"")</f>
        <v/>
      </c>
      <c r="G18" s="163" t="s">
        <v>502</v>
      </c>
      <c r="H18" s="163" t="s">
        <v>502</v>
      </c>
      <c r="I18" s="164" t="str">
        <f t="shared" ref="I18:I81" si="3">IF($A18="","",IF($C18=INDEX(Cat_TipoZona,1),IF(OR($G18="",$H18=""),"",$G18&amp;$H18),IF($C18=INDEX(Cat_TipoZona,2),$E18,"")))</f>
        <v>21005</v>
      </c>
      <c r="J18" s="162" t="str">
        <f t="shared" ref="J18:J81" si="4">IF($I18="","",IF($C18=INDEX(Cat_TipoZona,1),_xlfn.XLOOKUP($I18,AgebU_Clave,AgebU_ZAP,"")&amp;"",_xlfn.XLOOKUP($I18,Terr_Clave,Terr_ZAP,"")&amp;""))</f>
        <v>Sí</v>
      </c>
      <c r="K18" s="162" t="str">
        <f t="shared" ref="K18:K81" si="5">IF($I18="","",IF($C18=INDEX(Cat_TipoZona,1),_xlfn.XLOOKUP($I18,AgebU_Clave,AgebU_Marg,"")&amp;"",_xlfn.XLOOKUP($I18,Terr_Clave,Terr_Marg,"")&amp;""))</f>
        <v>Muy alto</v>
      </c>
      <c r="L18" s="166">
        <f t="shared" ref="L18:L81" si="6">IF($I18="","",IF($C18=INDEX(Cat_TipoZona,1),IFERROR(_xlfn.XLOOKUP($I18,AgebU_Clave,AgebU_Pts,""),""),IFERROR(_xlfn.XLOOKUP($I18,Terr_Clave,Terr_Pts,""),"")))</f>
        <v>100</v>
      </c>
      <c r="M18" s="167"/>
      <c r="N18" s="168"/>
      <c r="O18" s="169" t="str">
        <f t="shared" ref="O18:O81" si="7">IF($A18="","",IF(SUMIFS(Ter_Cant,Ter_Folio,$A18)=0,"",$N18/SUMIFS(Ter_Cant,Ter_Folio,$A18)))</f>
        <v/>
      </c>
      <c r="P18" s="170" t="str">
        <f>IF(OR($L18="",$O18=""),"",$L18*$O18)</f>
        <v/>
      </c>
      <c r="Q18" s="167"/>
      <c r="R18" s="114" t="str">
        <f t="shared" ref="R18:R81" si="8">IF($A18="","",IF(COUNTIF(Proy_Folio,$A18)=0,"Folio no registrado en 01_Proyectos",IF($C18="","Falta indicar el tipo de zona (urbano/rural)",IF(AND($C18=INDEX(Cat_TipoZona,1),OR($G18="",$H18="")),"Zona urbana: capture clave de localidad y AGEB",IF(AND($C18=INDEX(Cat_TipoZona,2),$E18=""),"Zona rural: capture la clave de municipio",IF($L18="","Territorio sin correspondencia en el catálogo aplicable (99_Catálogos, bloque 24 o 25)",IF(AND(_xlfn.MINIFS(Ter_Sj,Ter_Folio,$A18)&lt;&gt;_xlfn.MAXIFS(Ter_Sj,Ter_Folio,$A18),OR($M18="",$N18="")),"Puntuaciones territoriales distintas: falta unidad y cantidad de incidencia",IF(AND(_xlfn.MINIFS(Ter_Sj,Ter_Folio,$A18)&lt;&gt;_xlfn.MAXIFS(Ter_Sj,Ter_Folio,$A18),ABS(SUMIFS(Ter_Prop,Ter_Folio,$A18)-1)&gt;0.005),"Las proporciones de incidencia del proyecto no suman 100 %",""))))))))</f>
        <v/>
      </c>
    </row>
    <row r="19" spans="1:18" s="60" customFormat="1" ht="60" customHeight="1" x14ac:dyDescent="0.3">
      <c r="A19" s="270" t="s">
        <v>6061</v>
      </c>
      <c r="B19" s="271" t="str">
        <f t="shared" si="0"/>
        <v>EJEMPLO · Equipamiento de dos centros de salud para completar el cuadro básico, con equipo de consultorio y laboratorio, Tehuacán, Tehuacán, Puebla</v>
      </c>
      <c r="C19" s="272" t="s">
        <v>4853</v>
      </c>
      <c r="D19" s="273" t="str">
        <f t="shared" si="1"/>
        <v>Tehuacán</v>
      </c>
      <c r="E19" s="274" t="s">
        <v>502</v>
      </c>
      <c r="F19" s="275" t="str">
        <f t="shared" si="2"/>
        <v>Tehuacán</v>
      </c>
      <c r="G19" s="274" t="s">
        <v>1163</v>
      </c>
      <c r="H19" s="274" t="s">
        <v>2119</v>
      </c>
      <c r="I19" s="275" t="str">
        <f t="shared" si="3"/>
        <v>2115600010022</v>
      </c>
      <c r="J19" s="273" t="str">
        <f t="shared" si="4"/>
        <v>Sí</v>
      </c>
      <c r="K19" s="273" t="str">
        <f t="shared" si="5"/>
        <v>Muy alto</v>
      </c>
      <c r="L19" s="276">
        <f t="shared" si="6"/>
        <v>100</v>
      </c>
      <c r="M19" s="277" t="s">
        <v>91</v>
      </c>
      <c r="N19" s="278">
        <v>1800</v>
      </c>
      <c r="O19" s="279">
        <f t="shared" si="7"/>
        <v>1</v>
      </c>
      <c r="P19" s="280">
        <f t="shared" ref="P19:P82" si="9">IF(OR($L19="",$O19=""),"",$L19*$O19)</f>
        <v>100</v>
      </c>
      <c r="Q19" s="277" t="s">
        <v>6085</v>
      </c>
      <c r="R19" s="281" t="str">
        <f t="shared" si="8"/>
        <v/>
      </c>
    </row>
    <row r="20" spans="1:18" s="60" customFormat="1" ht="60" customHeight="1" x14ac:dyDescent="0.3">
      <c r="A20" s="282" t="s">
        <v>6063</v>
      </c>
      <c r="B20" s="283" t="str">
        <f t="shared" si="0"/>
        <v>EJEMPLO · Servicio de supervisión externa para verificar la calidad de la obra PPI-EJEMPLO-01, durante ocho meses de ejecución, Acteopan, Acteopan, Puebla</v>
      </c>
      <c r="C20" s="284" t="s">
        <v>4855</v>
      </c>
      <c r="D20" s="285" t="str">
        <f t="shared" si="1"/>
        <v>Acteopan</v>
      </c>
      <c r="E20" s="286" t="s">
        <v>688</v>
      </c>
      <c r="F20" s="287" t="str">
        <f t="shared" si="2"/>
        <v/>
      </c>
      <c r="G20" s="286"/>
      <c r="H20" s="286"/>
      <c r="I20" s="287" t="str">
        <f t="shared" si="3"/>
        <v>21005</v>
      </c>
      <c r="J20" s="285" t="str">
        <f t="shared" si="4"/>
        <v>Sí</v>
      </c>
      <c r="K20" s="285" t="str">
        <f t="shared" si="5"/>
        <v>Muy alto</v>
      </c>
      <c r="L20" s="288">
        <f t="shared" si="6"/>
        <v>100</v>
      </c>
      <c r="M20" s="289"/>
      <c r="N20" s="290"/>
      <c r="O20" s="291" t="str">
        <f t="shared" si="7"/>
        <v/>
      </c>
      <c r="P20" s="292" t="str">
        <f t="shared" si="9"/>
        <v/>
      </c>
      <c r="Q20" s="289"/>
      <c r="R20" s="293" t="str">
        <f t="shared" si="8"/>
        <v/>
      </c>
    </row>
    <row r="21" spans="1:18" s="60" customFormat="1" ht="60" customHeight="1" x14ac:dyDescent="0.3">
      <c r="A21" s="158" t="s">
        <v>6104</v>
      </c>
      <c r="B21" s="159" t="str">
        <f t="shared" si="0"/>
        <v>EJEMPLO · Construcción de dos aulas didácticas para sustituir aulas provisionales, con obra exterior asociada, Aquixtla, Aquixtla, Puebla</v>
      </c>
      <c r="C21" s="160" t="s">
        <v>4855</v>
      </c>
      <c r="D21" s="162" t="str">
        <f t="shared" si="1"/>
        <v>Aquixtla</v>
      </c>
      <c r="E21" s="163" t="s">
        <v>713</v>
      </c>
      <c r="F21" s="164" t="str">
        <f t="shared" si="2"/>
        <v/>
      </c>
      <c r="G21" s="163"/>
      <c r="H21" s="163"/>
      <c r="I21" s="164" t="str">
        <f t="shared" si="3"/>
        <v>21016</v>
      </c>
      <c r="J21" s="162" t="str">
        <f t="shared" si="4"/>
        <v>No</v>
      </c>
      <c r="K21" s="162" t="str">
        <f t="shared" si="5"/>
        <v>Medio</v>
      </c>
      <c r="L21" s="166">
        <f t="shared" si="6"/>
        <v>50</v>
      </c>
      <c r="M21" s="167"/>
      <c r="N21" s="168"/>
      <c r="O21" s="169" t="str">
        <f t="shared" si="7"/>
        <v/>
      </c>
      <c r="P21" s="170" t="str">
        <f t="shared" si="9"/>
        <v/>
      </c>
      <c r="Q21" s="167"/>
      <c r="R21" s="114" t="str">
        <f t="shared" si="8"/>
        <v/>
      </c>
    </row>
    <row r="22" spans="1:18" s="60" customFormat="1" ht="60" customHeight="1" x14ac:dyDescent="0.3">
      <c r="A22" s="258" t="s">
        <v>6108</v>
      </c>
      <c r="B22" s="259" t="str">
        <f t="shared" si="0"/>
        <v>EJEMPLO · Construcción de drenaje pluvial para eliminar inundaciones recurrentes, con 1.8 km de colector y ocho bocas de tormenta, colonia poniente, Tehuacán, Puebla</v>
      </c>
      <c r="C22" s="260" t="s">
        <v>4853</v>
      </c>
      <c r="D22" s="261" t="str">
        <f t="shared" si="1"/>
        <v>Tehuacán</v>
      </c>
      <c r="E22" s="262"/>
      <c r="F22" s="263" t="str">
        <f t="shared" si="2"/>
        <v>Tehuacán</v>
      </c>
      <c r="G22" s="262" t="s">
        <v>1163</v>
      </c>
      <c r="H22" s="262" t="s">
        <v>5344</v>
      </c>
      <c r="I22" s="263" t="str">
        <f t="shared" si="3"/>
        <v>2115600011730</v>
      </c>
      <c r="J22" s="261" t="str">
        <f t="shared" si="4"/>
        <v>No</v>
      </c>
      <c r="K22" s="261" t="str">
        <f t="shared" si="5"/>
        <v>Medio</v>
      </c>
      <c r="L22" s="264">
        <f t="shared" si="6"/>
        <v>50</v>
      </c>
      <c r="M22" s="265"/>
      <c r="N22" s="266"/>
      <c r="O22" s="267" t="str">
        <f t="shared" si="7"/>
        <v/>
      </c>
      <c r="P22" s="268" t="str">
        <f t="shared" si="9"/>
        <v/>
      </c>
      <c r="Q22" s="265"/>
      <c r="R22" s="269" t="str">
        <f t="shared" si="8"/>
        <v/>
      </c>
    </row>
    <row r="23" spans="1:18" s="60" customFormat="1" ht="60" customHeight="1" x14ac:dyDescent="0.3">
      <c r="A23" s="158" t="s">
        <v>6217</v>
      </c>
      <c r="B23" s="159" t="str">
        <f t="shared" si="0"/>
        <v>EJEMPLO · Reconstrucción del puente vehicular sobre el río Ajajalpan para restablecer el paso interrumpido por el colapso de un estribo, con 42 m de superestructura y obras de protección marginal, Zapotitlán de Méndez, Zapotitlán de Méndez, Puebla</v>
      </c>
      <c r="C23" s="160" t="s">
        <v>4855</v>
      </c>
      <c r="D23" s="162" t="str">
        <f t="shared" si="1"/>
        <v>Zapotitlán de Méndez</v>
      </c>
      <c r="E23" s="163" t="s">
        <v>1139</v>
      </c>
      <c r="F23" s="164" t="str">
        <f t="shared" si="2"/>
        <v/>
      </c>
      <c r="G23" s="163"/>
      <c r="H23" s="163"/>
      <c r="I23" s="164" t="str">
        <f t="shared" si="3"/>
        <v>21210</v>
      </c>
      <c r="J23" s="162" t="str">
        <f t="shared" si="4"/>
        <v>Sí</v>
      </c>
      <c r="K23" s="162" t="str">
        <f t="shared" si="5"/>
        <v>Medio</v>
      </c>
      <c r="L23" s="166">
        <f t="shared" si="6"/>
        <v>100</v>
      </c>
      <c r="M23" s="167"/>
      <c r="N23" s="168"/>
      <c r="O23" s="169" t="str">
        <f t="shared" si="7"/>
        <v/>
      </c>
      <c r="P23" s="170" t="str">
        <f t="shared" si="9"/>
        <v/>
      </c>
      <c r="Q23" s="167"/>
      <c r="R23" s="114" t="str">
        <f t="shared" si="8"/>
        <v/>
      </c>
    </row>
    <row r="24" spans="1:18" s="60" customFormat="1" ht="60" customHeight="1" x14ac:dyDescent="0.3">
      <c r="A24" s="158" t="s">
        <v>6274</v>
      </c>
      <c r="B24" s="159" t="str">
        <f t="shared" si="0"/>
        <v>EJEMPLO · Construcción de un centro deportivo municipal para ampliar la oferta recreativa, con cancha techada y áreas de servicio, Acteopan, Acteopan, Puebla</v>
      </c>
      <c r="C24" s="160" t="s">
        <v>4855</v>
      </c>
      <c r="D24" s="162" t="str">
        <f t="shared" si="1"/>
        <v>Acteopan</v>
      </c>
      <c r="E24" s="163" t="s">
        <v>688</v>
      </c>
      <c r="F24" s="164" t="str">
        <f t="shared" si="2"/>
        <v/>
      </c>
      <c r="G24" s="163" t="s">
        <v>502</v>
      </c>
      <c r="H24" s="163" t="s">
        <v>502</v>
      </c>
      <c r="I24" s="164" t="str">
        <f t="shared" si="3"/>
        <v>21005</v>
      </c>
      <c r="J24" s="162" t="str">
        <f t="shared" si="4"/>
        <v>Sí</v>
      </c>
      <c r="K24" s="162" t="str">
        <f t="shared" si="5"/>
        <v>Muy alto</v>
      </c>
      <c r="L24" s="166">
        <f t="shared" si="6"/>
        <v>100</v>
      </c>
      <c r="M24" s="167"/>
      <c r="N24" s="168"/>
      <c r="O24" s="169" t="str">
        <f t="shared" si="7"/>
        <v/>
      </c>
      <c r="P24" s="170" t="str">
        <f t="shared" si="9"/>
        <v/>
      </c>
      <c r="Q24" s="167"/>
      <c r="R24" s="114" t="str">
        <f t="shared" si="8"/>
        <v/>
      </c>
    </row>
    <row r="25" spans="1:18" s="60" customFormat="1" ht="60" customHeight="1" x14ac:dyDescent="0.3">
      <c r="A25" s="158" t="s">
        <v>6281</v>
      </c>
      <c r="B25" s="159" t="str">
        <f t="shared" si="0"/>
        <v>EJEMPLO · Ampliación de la red de drenaje sanitario para incorporar 180 viviendas sin conexión, con 1.2 km de red y descargas domiciliarias, Aquixtla, Aquixtla, Puebla</v>
      </c>
      <c r="C25" s="160" t="s">
        <v>4855</v>
      </c>
      <c r="D25" s="162" t="str">
        <f t="shared" si="1"/>
        <v>Aquixtla</v>
      </c>
      <c r="E25" s="163" t="s">
        <v>713</v>
      </c>
      <c r="F25" s="164" t="str">
        <f t="shared" si="2"/>
        <v/>
      </c>
      <c r="G25" s="163" t="s">
        <v>502</v>
      </c>
      <c r="H25" s="163" t="s">
        <v>502</v>
      </c>
      <c r="I25" s="164" t="str">
        <f t="shared" si="3"/>
        <v>21016</v>
      </c>
      <c r="J25" s="162" t="str">
        <f t="shared" si="4"/>
        <v>No</v>
      </c>
      <c r="K25" s="162" t="str">
        <f t="shared" si="5"/>
        <v>Medio</v>
      </c>
      <c r="L25" s="166">
        <f t="shared" si="6"/>
        <v>50</v>
      </c>
      <c r="M25" s="167"/>
      <c r="N25" s="168"/>
      <c r="O25" s="169" t="str">
        <f t="shared" si="7"/>
        <v/>
      </c>
      <c r="P25" s="170" t="str">
        <f t="shared" si="9"/>
        <v/>
      </c>
      <c r="Q25" s="167"/>
      <c r="R25" s="114" t="str">
        <f t="shared" si="8"/>
        <v/>
      </c>
    </row>
    <row r="26" spans="1:18" s="60" customFormat="1" ht="60" customHeight="1" x14ac:dyDescent="0.3">
      <c r="A26" s="158" t="s">
        <v>6287</v>
      </c>
      <c r="B26" s="159" t="str">
        <f t="shared" si="0"/>
        <v>EJEMPLO · Rehabilitación de un camino rural para mejorar la comunicación de tres localidades, con 4.5 km de revestimiento, Zapotitlán de Méndez, Zapotitlán de Méndez, Puebla</v>
      </c>
      <c r="C26" s="160" t="s">
        <v>4855</v>
      </c>
      <c r="D26" s="162" t="str">
        <f t="shared" si="1"/>
        <v>Zapotitlán de Méndez</v>
      </c>
      <c r="E26" s="163" t="s">
        <v>1139</v>
      </c>
      <c r="F26" s="164" t="str">
        <f t="shared" si="2"/>
        <v/>
      </c>
      <c r="G26" s="163" t="s">
        <v>502</v>
      </c>
      <c r="H26" s="163" t="s">
        <v>502</v>
      </c>
      <c r="I26" s="164" t="str">
        <f t="shared" si="3"/>
        <v>21210</v>
      </c>
      <c r="J26" s="162" t="str">
        <f t="shared" si="4"/>
        <v>Sí</v>
      </c>
      <c r="K26" s="162" t="str">
        <f t="shared" si="5"/>
        <v>Medio</v>
      </c>
      <c r="L26" s="166">
        <f t="shared" si="6"/>
        <v>100</v>
      </c>
      <c r="M26" s="167"/>
      <c r="N26" s="168"/>
      <c r="O26" s="169" t="str">
        <f t="shared" si="7"/>
        <v/>
      </c>
      <c r="P26" s="170" t="str">
        <f t="shared" si="9"/>
        <v/>
      </c>
      <c r="Q26" s="167"/>
      <c r="R26" s="114" t="str">
        <f t="shared" si="8"/>
        <v/>
      </c>
    </row>
    <row r="27" spans="1:18" s="60" customFormat="1" ht="60" customHeight="1" x14ac:dyDescent="0.3">
      <c r="A27" s="158" t="s">
        <v>6292</v>
      </c>
      <c r="B27" s="159" t="str">
        <f t="shared" si="0"/>
        <v>EJEMPLO · Programa de sustitución de luminarias por tecnología LED en tres municipios rurales, con 1,450 puntos de luz de características homogéneas, Puebla</v>
      </c>
      <c r="C27" s="160" t="s">
        <v>4855</v>
      </c>
      <c r="D27" s="162" t="str">
        <f t="shared" si="1"/>
        <v>Chignahuapan</v>
      </c>
      <c r="E27" s="163" t="s">
        <v>799</v>
      </c>
      <c r="F27" s="164" t="str">
        <f t="shared" si="2"/>
        <v/>
      </c>
      <c r="G27" s="163" t="s">
        <v>502</v>
      </c>
      <c r="H27" s="163" t="s">
        <v>502</v>
      </c>
      <c r="I27" s="164" t="str">
        <f t="shared" si="3"/>
        <v>21053</v>
      </c>
      <c r="J27" s="162" t="str">
        <f t="shared" si="4"/>
        <v>No</v>
      </c>
      <c r="K27" s="162" t="str">
        <f t="shared" si="5"/>
        <v>Bajo</v>
      </c>
      <c r="L27" s="166">
        <f t="shared" si="6"/>
        <v>0</v>
      </c>
      <c r="M27" s="167" t="s">
        <v>6367</v>
      </c>
      <c r="N27" s="168">
        <v>700</v>
      </c>
      <c r="O27" s="169">
        <f t="shared" si="7"/>
        <v>0.48275862068965519</v>
      </c>
      <c r="P27" s="170">
        <f t="shared" si="9"/>
        <v>0</v>
      </c>
      <c r="Q27" s="167" t="s">
        <v>6368</v>
      </c>
      <c r="R27" s="114" t="str">
        <f t="shared" si="8"/>
        <v/>
      </c>
    </row>
    <row r="28" spans="1:18" s="60" customFormat="1" ht="60" customHeight="1" x14ac:dyDescent="0.3">
      <c r="A28" s="158" t="s">
        <v>6292</v>
      </c>
      <c r="B28" s="159" t="str">
        <f t="shared" si="0"/>
        <v>EJEMPLO · Programa de sustitución de luminarias por tecnología LED en tres municipios rurales, con 1,450 puntos de luz de características homogéneas, Puebla</v>
      </c>
      <c r="C28" s="160" t="s">
        <v>4855</v>
      </c>
      <c r="D28" s="162" t="str">
        <f t="shared" si="1"/>
        <v>Tetela de Ocampo</v>
      </c>
      <c r="E28" s="163" t="s">
        <v>1057</v>
      </c>
      <c r="F28" s="164" t="str">
        <f t="shared" si="2"/>
        <v/>
      </c>
      <c r="G28" s="163" t="s">
        <v>502</v>
      </c>
      <c r="H28" s="163" t="s">
        <v>502</v>
      </c>
      <c r="I28" s="164" t="str">
        <f t="shared" si="3"/>
        <v>21172</v>
      </c>
      <c r="J28" s="162" t="str">
        <f t="shared" si="4"/>
        <v>Sí</v>
      </c>
      <c r="K28" s="162" t="str">
        <f t="shared" si="5"/>
        <v>Medio</v>
      </c>
      <c r="L28" s="166">
        <f t="shared" si="6"/>
        <v>100</v>
      </c>
      <c r="M28" s="167" t="s">
        <v>6367</v>
      </c>
      <c r="N28" s="168">
        <v>450</v>
      </c>
      <c r="O28" s="169">
        <f t="shared" si="7"/>
        <v>0.31034482758620691</v>
      </c>
      <c r="P28" s="170">
        <f t="shared" si="9"/>
        <v>31.03448275862069</v>
      </c>
      <c r="Q28" s="167" t="s">
        <v>6368</v>
      </c>
      <c r="R28" s="114" t="str">
        <f t="shared" si="8"/>
        <v/>
      </c>
    </row>
    <row r="29" spans="1:18" s="60" customFormat="1" ht="60" customHeight="1" x14ac:dyDescent="0.3">
      <c r="A29" s="158" t="s">
        <v>6292</v>
      </c>
      <c r="B29" s="159" t="str">
        <f t="shared" si="0"/>
        <v>EJEMPLO · Programa de sustitución de luminarias por tecnología LED en tres municipios rurales, con 1,450 puntos de luz de características homogéneas, Puebla</v>
      </c>
      <c r="C29" s="160" t="s">
        <v>4855</v>
      </c>
      <c r="D29" s="162" t="str">
        <f t="shared" si="1"/>
        <v>Ixtacamaxtitlán</v>
      </c>
      <c r="E29" s="163" t="s">
        <v>867</v>
      </c>
      <c r="F29" s="164" t="str">
        <f t="shared" si="2"/>
        <v/>
      </c>
      <c r="G29" s="163" t="s">
        <v>502</v>
      </c>
      <c r="H29" s="163" t="s">
        <v>502</v>
      </c>
      <c r="I29" s="164" t="str">
        <f t="shared" si="3"/>
        <v>21083</v>
      </c>
      <c r="J29" s="162" t="str">
        <f t="shared" si="4"/>
        <v>Sí</v>
      </c>
      <c r="K29" s="162" t="str">
        <f t="shared" si="5"/>
        <v>Alto</v>
      </c>
      <c r="L29" s="166">
        <f t="shared" si="6"/>
        <v>100</v>
      </c>
      <c r="M29" s="167" t="s">
        <v>6367</v>
      </c>
      <c r="N29" s="168">
        <v>300</v>
      </c>
      <c r="O29" s="169">
        <f t="shared" si="7"/>
        <v>0.20689655172413793</v>
      </c>
      <c r="P29" s="170">
        <f t="shared" si="9"/>
        <v>20.689655172413794</v>
      </c>
      <c r="Q29" s="167" t="s">
        <v>6368</v>
      </c>
      <c r="R29" s="114" t="str">
        <f t="shared" si="8"/>
        <v/>
      </c>
    </row>
    <row r="30" spans="1:18" s="60" customFormat="1" ht="60" customHeight="1" x14ac:dyDescent="0.3">
      <c r="A30" s="158"/>
      <c r="B30" s="159" t="str">
        <f t="shared" si="0"/>
        <v/>
      </c>
      <c r="C30" s="160"/>
      <c r="D30" s="162" t="str">
        <f t="shared" si="1"/>
        <v/>
      </c>
      <c r="E30" s="163" t="s">
        <v>502</v>
      </c>
      <c r="F30" s="164" t="str">
        <f t="shared" si="2"/>
        <v/>
      </c>
      <c r="G30" s="163" t="s">
        <v>502</v>
      </c>
      <c r="H30" s="163" t="s">
        <v>502</v>
      </c>
      <c r="I30" s="164" t="str">
        <f t="shared" si="3"/>
        <v/>
      </c>
      <c r="J30" s="162" t="str">
        <f t="shared" si="4"/>
        <v/>
      </c>
      <c r="K30" s="162" t="str">
        <f t="shared" si="5"/>
        <v/>
      </c>
      <c r="L30" s="166" t="str">
        <f t="shared" si="6"/>
        <v/>
      </c>
      <c r="M30" s="167"/>
      <c r="N30" s="168"/>
      <c r="O30" s="169" t="str">
        <f t="shared" si="7"/>
        <v/>
      </c>
      <c r="P30" s="170" t="str">
        <f t="shared" si="9"/>
        <v/>
      </c>
      <c r="Q30" s="167"/>
      <c r="R30" s="114" t="str">
        <f t="shared" si="8"/>
        <v/>
      </c>
    </row>
    <row r="31" spans="1:18" s="60" customFormat="1" ht="60" customHeight="1" x14ac:dyDescent="0.3">
      <c r="A31" s="158"/>
      <c r="B31" s="159" t="str">
        <f t="shared" si="0"/>
        <v/>
      </c>
      <c r="C31" s="160"/>
      <c r="D31" s="162" t="str">
        <f t="shared" si="1"/>
        <v/>
      </c>
      <c r="E31" s="163" t="s">
        <v>502</v>
      </c>
      <c r="F31" s="164" t="str">
        <f t="shared" si="2"/>
        <v/>
      </c>
      <c r="G31" s="163" t="s">
        <v>502</v>
      </c>
      <c r="H31" s="163" t="s">
        <v>502</v>
      </c>
      <c r="I31" s="164" t="str">
        <f t="shared" si="3"/>
        <v/>
      </c>
      <c r="J31" s="162" t="str">
        <f t="shared" si="4"/>
        <v/>
      </c>
      <c r="K31" s="162" t="str">
        <f t="shared" si="5"/>
        <v/>
      </c>
      <c r="L31" s="166" t="str">
        <f t="shared" si="6"/>
        <v/>
      </c>
      <c r="M31" s="167"/>
      <c r="N31" s="168"/>
      <c r="O31" s="169" t="str">
        <f t="shared" si="7"/>
        <v/>
      </c>
      <c r="P31" s="170" t="str">
        <f t="shared" si="9"/>
        <v/>
      </c>
      <c r="Q31" s="167"/>
      <c r="R31" s="114" t="str">
        <f t="shared" si="8"/>
        <v/>
      </c>
    </row>
    <row r="32" spans="1:18" s="60" customFormat="1" ht="60" customHeight="1" x14ac:dyDescent="0.3">
      <c r="A32" s="158"/>
      <c r="B32" s="159" t="str">
        <f t="shared" si="0"/>
        <v/>
      </c>
      <c r="C32" s="160"/>
      <c r="D32" s="162" t="str">
        <f t="shared" si="1"/>
        <v/>
      </c>
      <c r="E32" s="163" t="s">
        <v>502</v>
      </c>
      <c r="F32" s="164" t="str">
        <f t="shared" si="2"/>
        <v/>
      </c>
      <c r="G32" s="163" t="s">
        <v>502</v>
      </c>
      <c r="H32" s="163" t="s">
        <v>502</v>
      </c>
      <c r="I32" s="164" t="str">
        <f t="shared" si="3"/>
        <v/>
      </c>
      <c r="J32" s="162" t="str">
        <f t="shared" si="4"/>
        <v/>
      </c>
      <c r="K32" s="162" t="str">
        <f t="shared" si="5"/>
        <v/>
      </c>
      <c r="L32" s="166" t="str">
        <f t="shared" si="6"/>
        <v/>
      </c>
      <c r="M32" s="167"/>
      <c r="N32" s="168"/>
      <c r="O32" s="169" t="str">
        <f t="shared" si="7"/>
        <v/>
      </c>
      <c r="P32" s="170" t="str">
        <f t="shared" si="9"/>
        <v/>
      </c>
      <c r="Q32" s="167"/>
      <c r="R32" s="114" t="str">
        <f t="shared" si="8"/>
        <v/>
      </c>
    </row>
    <row r="33" spans="1:18" s="60" customFormat="1" ht="60" customHeight="1" x14ac:dyDescent="0.3">
      <c r="A33" s="158"/>
      <c r="B33" s="159" t="str">
        <f t="shared" si="0"/>
        <v/>
      </c>
      <c r="C33" s="160"/>
      <c r="D33" s="162" t="str">
        <f t="shared" si="1"/>
        <v/>
      </c>
      <c r="E33" s="163" t="s">
        <v>502</v>
      </c>
      <c r="F33" s="164" t="str">
        <f t="shared" si="2"/>
        <v/>
      </c>
      <c r="G33" s="163" t="s">
        <v>502</v>
      </c>
      <c r="H33" s="163" t="s">
        <v>502</v>
      </c>
      <c r="I33" s="164" t="str">
        <f t="shared" si="3"/>
        <v/>
      </c>
      <c r="J33" s="162" t="str">
        <f t="shared" si="4"/>
        <v/>
      </c>
      <c r="K33" s="162" t="str">
        <f t="shared" si="5"/>
        <v/>
      </c>
      <c r="L33" s="166" t="str">
        <f t="shared" si="6"/>
        <v/>
      </c>
      <c r="M33" s="167"/>
      <c r="N33" s="168"/>
      <c r="O33" s="169" t="str">
        <f t="shared" si="7"/>
        <v/>
      </c>
      <c r="P33" s="170" t="str">
        <f t="shared" si="9"/>
        <v/>
      </c>
      <c r="Q33" s="167"/>
      <c r="R33" s="114" t="str">
        <f t="shared" si="8"/>
        <v/>
      </c>
    </row>
    <row r="34" spans="1:18" s="60" customFormat="1" ht="60" customHeight="1" x14ac:dyDescent="0.3">
      <c r="A34" s="158"/>
      <c r="B34" s="159" t="str">
        <f t="shared" si="0"/>
        <v/>
      </c>
      <c r="C34" s="160"/>
      <c r="D34" s="162" t="str">
        <f t="shared" si="1"/>
        <v/>
      </c>
      <c r="E34" s="163" t="s">
        <v>502</v>
      </c>
      <c r="F34" s="164" t="str">
        <f t="shared" si="2"/>
        <v/>
      </c>
      <c r="G34" s="163" t="s">
        <v>502</v>
      </c>
      <c r="H34" s="163" t="s">
        <v>502</v>
      </c>
      <c r="I34" s="164" t="str">
        <f t="shared" si="3"/>
        <v/>
      </c>
      <c r="J34" s="162" t="str">
        <f t="shared" si="4"/>
        <v/>
      </c>
      <c r="K34" s="162" t="str">
        <f t="shared" si="5"/>
        <v/>
      </c>
      <c r="L34" s="166" t="str">
        <f t="shared" si="6"/>
        <v/>
      </c>
      <c r="M34" s="167"/>
      <c r="N34" s="168"/>
      <c r="O34" s="169" t="str">
        <f t="shared" si="7"/>
        <v/>
      </c>
      <c r="P34" s="170" t="str">
        <f t="shared" si="9"/>
        <v/>
      </c>
      <c r="Q34" s="167"/>
      <c r="R34" s="114" t="str">
        <f t="shared" si="8"/>
        <v/>
      </c>
    </row>
    <row r="35" spans="1:18" s="60" customFormat="1" ht="60" customHeight="1" x14ac:dyDescent="0.3">
      <c r="A35" s="158"/>
      <c r="B35" s="159" t="str">
        <f t="shared" si="0"/>
        <v/>
      </c>
      <c r="C35" s="160"/>
      <c r="D35" s="162" t="str">
        <f t="shared" si="1"/>
        <v/>
      </c>
      <c r="E35" s="163" t="s">
        <v>502</v>
      </c>
      <c r="F35" s="164" t="str">
        <f t="shared" si="2"/>
        <v/>
      </c>
      <c r="G35" s="163" t="s">
        <v>502</v>
      </c>
      <c r="H35" s="163" t="s">
        <v>502</v>
      </c>
      <c r="I35" s="164" t="str">
        <f t="shared" si="3"/>
        <v/>
      </c>
      <c r="J35" s="162" t="str">
        <f t="shared" si="4"/>
        <v/>
      </c>
      <c r="K35" s="162" t="str">
        <f t="shared" si="5"/>
        <v/>
      </c>
      <c r="L35" s="166" t="str">
        <f t="shared" si="6"/>
        <v/>
      </c>
      <c r="M35" s="167"/>
      <c r="N35" s="168"/>
      <c r="O35" s="169" t="str">
        <f t="shared" si="7"/>
        <v/>
      </c>
      <c r="P35" s="170" t="str">
        <f t="shared" si="9"/>
        <v/>
      </c>
      <c r="Q35" s="167"/>
      <c r="R35" s="114" t="str">
        <f t="shared" si="8"/>
        <v/>
      </c>
    </row>
    <row r="36" spans="1:18" s="60" customFormat="1" ht="60" customHeight="1" x14ac:dyDescent="0.3">
      <c r="A36" s="158"/>
      <c r="B36" s="159" t="str">
        <f t="shared" si="0"/>
        <v/>
      </c>
      <c r="C36" s="160"/>
      <c r="D36" s="162" t="str">
        <f t="shared" si="1"/>
        <v/>
      </c>
      <c r="E36" s="163" t="s">
        <v>502</v>
      </c>
      <c r="F36" s="164" t="str">
        <f t="shared" si="2"/>
        <v/>
      </c>
      <c r="G36" s="163" t="s">
        <v>502</v>
      </c>
      <c r="H36" s="163" t="s">
        <v>502</v>
      </c>
      <c r="I36" s="164" t="str">
        <f t="shared" si="3"/>
        <v/>
      </c>
      <c r="J36" s="162" t="str">
        <f t="shared" si="4"/>
        <v/>
      </c>
      <c r="K36" s="162" t="str">
        <f t="shared" si="5"/>
        <v/>
      </c>
      <c r="L36" s="166" t="str">
        <f t="shared" si="6"/>
        <v/>
      </c>
      <c r="M36" s="167"/>
      <c r="N36" s="168"/>
      <c r="O36" s="169" t="str">
        <f t="shared" si="7"/>
        <v/>
      </c>
      <c r="P36" s="170" t="str">
        <f t="shared" si="9"/>
        <v/>
      </c>
      <c r="Q36" s="167"/>
      <c r="R36" s="114" t="str">
        <f t="shared" si="8"/>
        <v/>
      </c>
    </row>
    <row r="37" spans="1:18" s="60" customFormat="1" ht="60" customHeight="1" x14ac:dyDescent="0.3">
      <c r="A37" s="158"/>
      <c r="B37" s="159" t="str">
        <f t="shared" si="0"/>
        <v/>
      </c>
      <c r="C37" s="160"/>
      <c r="D37" s="162" t="str">
        <f t="shared" si="1"/>
        <v/>
      </c>
      <c r="E37" s="163" t="s">
        <v>502</v>
      </c>
      <c r="F37" s="164" t="str">
        <f t="shared" si="2"/>
        <v/>
      </c>
      <c r="G37" s="163" t="s">
        <v>502</v>
      </c>
      <c r="H37" s="163" t="s">
        <v>502</v>
      </c>
      <c r="I37" s="164" t="str">
        <f t="shared" si="3"/>
        <v/>
      </c>
      <c r="J37" s="162" t="str">
        <f t="shared" si="4"/>
        <v/>
      </c>
      <c r="K37" s="162" t="str">
        <f t="shared" si="5"/>
        <v/>
      </c>
      <c r="L37" s="166" t="str">
        <f t="shared" si="6"/>
        <v/>
      </c>
      <c r="M37" s="167"/>
      <c r="N37" s="168"/>
      <c r="O37" s="169" t="str">
        <f t="shared" si="7"/>
        <v/>
      </c>
      <c r="P37" s="170" t="str">
        <f t="shared" si="9"/>
        <v/>
      </c>
      <c r="Q37" s="167"/>
      <c r="R37" s="114" t="str">
        <f t="shared" si="8"/>
        <v/>
      </c>
    </row>
    <row r="38" spans="1:18" s="60" customFormat="1" ht="60" customHeight="1" x14ac:dyDescent="0.3">
      <c r="A38" s="158"/>
      <c r="B38" s="159" t="str">
        <f t="shared" si="0"/>
        <v/>
      </c>
      <c r="C38" s="160"/>
      <c r="D38" s="162" t="str">
        <f t="shared" si="1"/>
        <v/>
      </c>
      <c r="E38" s="163" t="s">
        <v>502</v>
      </c>
      <c r="F38" s="164" t="str">
        <f t="shared" si="2"/>
        <v/>
      </c>
      <c r="G38" s="163" t="s">
        <v>502</v>
      </c>
      <c r="H38" s="163" t="s">
        <v>502</v>
      </c>
      <c r="I38" s="164" t="str">
        <f t="shared" si="3"/>
        <v/>
      </c>
      <c r="J38" s="162" t="str">
        <f t="shared" si="4"/>
        <v/>
      </c>
      <c r="K38" s="162" t="str">
        <f t="shared" si="5"/>
        <v/>
      </c>
      <c r="L38" s="166" t="str">
        <f t="shared" si="6"/>
        <v/>
      </c>
      <c r="M38" s="167"/>
      <c r="N38" s="168"/>
      <c r="O38" s="169" t="str">
        <f t="shared" si="7"/>
        <v/>
      </c>
      <c r="P38" s="170" t="str">
        <f t="shared" si="9"/>
        <v/>
      </c>
      <c r="Q38" s="167"/>
      <c r="R38" s="114" t="str">
        <f t="shared" si="8"/>
        <v/>
      </c>
    </row>
    <row r="39" spans="1:18" s="60" customFormat="1" ht="60" customHeight="1" x14ac:dyDescent="0.3">
      <c r="A39" s="158"/>
      <c r="B39" s="159" t="str">
        <f t="shared" si="0"/>
        <v/>
      </c>
      <c r="C39" s="160"/>
      <c r="D39" s="162" t="str">
        <f t="shared" si="1"/>
        <v/>
      </c>
      <c r="E39" s="163" t="s">
        <v>502</v>
      </c>
      <c r="F39" s="164" t="str">
        <f t="shared" si="2"/>
        <v/>
      </c>
      <c r="G39" s="163" t="s">
        <v>502</v>
      </c>
      <c r="H39" s="163" t="s">
        <v>502</v>
      </c>
      <c r="I39" s="164" t="str">
        <f t="shared" si="3"/>
        <v/>
      </c>
      <c r="J39" s="162" t="str">
        <f t="shared" si="4"/>
        <v/>
      </c>
      <c r="K39" s="162" t="str">
        <f t="shared" si="5"/>
        <v/>
      </c>
      <c r="L39" s="166" t="str">
        <f t="shared" si="6"/>
        <v/>
      </c>
      <c r="M39" s="167"/>
      <c r="N39" s="168"/>
      <c r="O39" s="169" t="str">
        <f t="shared" si="7"/>
        <v/>
      </c>
      <c r="P39" s="170" t="str">
        <f t="shared" si="9"/>
        <v/>
      </c>
      <c r="Q39" s="167"/>
      <c r="R39" s="114" t="str">
        <f t="shared" si="8"/>
        <v/>
      </c>
    </row>
    <row r="40" spans="1:18" s="60" customFormat="1" ht="60" customHeight="1" x14ac:dyDescent="0.3">
      <c r="A40" s="158"/>
      <c r="B40" s="159" t="str">
        <f t="shared" si="0"/>
        <v/>
      </c>
      <c r="C40" s="160"/>
      <c r="D40" s="162" t="str">
        <f t="shared" si="1"/>
        <v/>
      </c>
      <c r="E40" s="163" t="s">
        <v>502</v>
      </c>
      <c r="F40" s="164" t="str">
        <f t="shared" si="2"/>
        <v/>
      </c>
      <c r="G40" s="163" t="s">
        <v>502</v>
      </c>
      <c r="H40" s="163" t="s">
        <v>502</v>
      </c>
      <c r="I40" s="164" t="str">
        <f t="shared" si="3"/>
        <v/>
      </c>
      <c r="J40" s="162" t="str">
        <f t="shared" si="4"/>
        <v/>
      </c>
      <c r="K40" s="162" t="str">
        <f t="shared" si="5"/>
        <v/>
      </c>
      <c r="L40" s="166" t="str">
        <f t="shared" si="6"/>
        <v/>
      </c>
      <c r="M40" s="167"/>
      <c r="N40" s="168"/>
      <c r="O40" s="169" t="str">
        <f t="shared" si="7"/>
        <v/>
      </c>
      <c r="P40" s="170" t="str">
        <f t="shared" si="9"/>
        <v/>
      </c>
      <c r="Q40" s="167"/>
      <c r="R40" s="114" t="str">
        <f t="shared" si="8"/>
        <v/>
      </c>
    </row>
    <row r="41" spans="1:18" s="60" customFormat="1" ht="60" customHeight="1" x14ac:dyDescent="0.3">
      <c r="A41" s="158"/>
      <c r="B41" s="159" t="str">
        <f t="shared" si="0"/>
        <v/>
      </c>
      <c r="C41" s="160"/>
      <c r="D41" s="162" t="str">
        <f t="shared" si="1"/>
        <v/>
      </c>
      <c r="E41" s="163" t="s">
        <v>502</v>
      </c>
      <c r="F41" s="164" t="str">
        <f t="shared" si="2"/>
        <v/>
      </c>
      <c r="G41" s="163" t="s">
        <v>502</v>
      </c>
      <c r="H41" s="163" t="s">
        <v>502</v>
      </c>
      <c r="I41" s="164" t="str">
        <f t="shared" si="3"/>
        <v/>
      </c>
      <c r="J41" s="162" t="str">
        <f t="shared" si="4"/>
        <v/>
      </c>
      <c r="K41" s="162" t="str">
        <f t="shared" si="5"/>
        <v/>
      </c>
      <c r="L41" s="166" t="str">
        <f t="shared" si="6"/>
        <v/>
      </c>
      <c r="M41" s="167"/>
      <c r="N41" s="168"/>
      <c r="O41" s="169" t="str">
        <f t="shared" si="7"/>
        <v/>
      </c>
      <c r="P41" s="170" t="str">
        <f t="shared" si="9"/>
        <v/>
      </c>
      <c r="Q41" s="167"/>
      <c r="R41" s="114" t="str">
        <f t="shared" si="8"/>
        <v/>
      </c>
    </row>
    <row r="42" spans="1:18" s="60" customFormat="1" ht="60" customHeight="1" x14ac:dyDescent="0.3">
      <c r="A42" s="158"/>
      <c r="B42" s="159" t="str">
        <f t="shared" si="0"/>
        <v/>
      </c>
      <c r="C42" s="160"/>
      <c r="D42" s="162" t="str">
        <f t="shared" si="1"/>
        <v/>
      </c>
      <c r="E42" s="163" t="s">
        <v>502</v>
      </c>
      <c r="F42" s="164" t="str">
        <f t="shared" si="2"/>
        <v/>
      </c>
      <c r="G42" s="163" t="s">
        <v>502</v>
      </c>
      <c r="H42" s="163" t="s">
        <v>502</v>
      </c>
      <c r="I42" s="164" t="str">
        <f t="shared" si="3"/>
        <v/>
      </c>
      <c r="J42" s="162" t="str">
        <f t="shared" si="4"/>
        <v/>
      </c>
      <c r="K42" s="162" t="str">
        <f t="shared" si="5"/>
        <v/>
      </c>
      <c r="L42" s="166" t="str">
        <f t="shared" si="6"/>
        <v/>
      </c>
      <c r="M42" s="167"/>
      <c r="N42" s="168"/>
      <c r="O42" s="169" t="str">
        <f t="shared" si="7"/>
        <v/>
      </c>
      <c r="P42" s="170" t="str">
        <f t="shared" si="9"/>
        <v/>
      </c>
      <c r="Q42" s="167"/>
      <c r="R42" s="114" t="str">
        <f t="shared" si="8"/>
        <v/>
      </c>
    </row>
    <row r="43" spans="1:18" s="60" customFormat="1" ht="60" customHeight="1" x14ac:dyDescent="0.3">
      <c r="A43" s="158"/>
      <c r="B43" s="159" t="str">
        <f t="shared" si="0"/>
        <v/>
      </c>
      <c r="C43" s="160"/>
      <c r="D43" s="162" t="str">
        <f t="shared" si="1"/>
        <v/>
      </c>
      <c r="E43" s="163" t="s">
        <v>502</v>
      </c>
      <c r="F43" s="164" t="str">
        <f t="shared" si="2"/>
        <v/>
      </c>
      <c r="G43" s="163" t="s">
        <v>502</v>
      </c>
      <c r="H43" s="163" t="s">
        <v>502</v>
      </c>
      <c r="I43" s="164" t="str">
        <f t="shared" si="3"/>
        <v/>
      </c>
      <c r="J43" s="162" t="str">
        <f t="shared" si="4"/>
        <v/>
      </c>
      <c r="K43" s="162" t="str">
        <f t="shared" si="5"/>
        <v/>
      </c>
      <c r="L43" s="166" t="str">
        <f t="shared" si="6"/>
        <v/>
      </c>
      <c r="M43" s="167"/>
      <c r="N43" s="168"/>
      <c r="O43" s="169" t="str">
        <f t="shared" si="7"/>
        <v/>
      </c>
      <c r="P43" s="170" t="str">
        <f t="shared" si="9"/>
        <v/>
      </c>
      <c r="Q43" s="167"/>
      <c r="R43" s="114" t="str">
        <f t="shared" si="8"/>
        <v/>
      </c>
    </row>
    <row r="44" spans="1:18" s="60" customFormat="1" ht="60" customHeight="1" x14ac:dyDescent="0.3">
      <c r="A44" s="158"/>
      <c r="B44" s="159" t="str">
        <f t="shared" si="0"/>
        <v/>
      </c>
      <c r="C44" s="160"/>
      <c r="D44" s="162" t="str">
        <f t="shared" si="1"/>
        <v/>
      </c>
      <c r="E44" s="163" t="s">
        <v>502</v>
      </c>
      <c r="F44" s="164" t="str">
        <f t="shared" si="2"/>
        <v/>
      </c>
      <c r="G44" s="163" t="s">
        <v>502</v>
      </c>
      <c r="H44" s="163" t="s">
        <v>502</v>
      </c>
      <c r="I44" s="164" t="str">
        <f t="shared" si="3"/>
        <v/>
      </c>
      <c r="J44" s="162" t="str">
        <f t="shared" si="4"/>
        <v/>
      </c>
      <c r="K44" s="162" t="str">
        <f t="shared" si="5"/>
        <v/>
      </c>
      <c r="L44" s="166" t="str">
        <f t="shared" si="6"/>
        <v/>
      </c>
      <c r="M44" s="167"/>
      <c r="N44" s="168"/>
      <c r="O44" s="169" t="str">
        <f t="shared" si="7"/>
        <v/>
      </c>
      <c r="P44" s="170" t="str">
        <f t="shared" si="9"/>
        <v/>
      </c>
      <c r="Q44" s="167"/>
      <c r="R44" s="114" t="str">
        <f t="shared" si="8"/>
        <v/>
      </c>
    </row>
    <row r="45" spans="1:18" s="60" customFormat="1" ht="60" customHeight="1" x14ac:dyDescent="0.3">
      <c r="A45" s="158"/>
      <c r="B45" s="159" t="str">
        <f t="shared" si="0"/>
        <v/>
      </c>
      <c r="C45" s="160"/>
      <c r="D45" s="162" t="str">
        <f t="shared" si="1"/>
        <v/>
      </c>
      <c r="E45" s="163" t="s">
        <v>502</v>
      </c>
      <c r="F45" s="164" t="str">
        <f t="shared" si="2"/>
        <v/>
      </c>
      <c r="G45" s="163" t="s">
        <v>502</v>
      </c>
      <c r="H45" s="163" t="s">
        <v>502</v>
      </c>
      <c r="I45" s="164" t="str">
        <f t="shared" si="3"/>
        <v/>
      </c>
      <c r="J45" s="162" t="str">
        <f t="shared" si="4"/>
        <v/>
      </c>
      <c r="K45" s="162" t="str">
        <f t="shared" si="5"/>
        <v/>
      </c>
      <c r="L45" s="166" t="str">
        <f t="shared" si="6"/>
        <v/>
      </c>
      <c r="M45" s="167"/>
      <c r="N45" s="168"/>
      <c r="O45" s="169" t="str">
        <f t="shared" si="7"/>
        <v/>
      </c>
      <c r="P45" s="170" t="str">
        <f t="shared" si="9"/>
        <v/>
      </c>
      <c r="Q45" s="167"/>
      <c r="R45" s="114" t="str">
        <f t="shared" si="8"/>
        <v/>
      </c>
    </row>
    <row r="46" spans="1:18" s="60" customFormat="1" ht="60" customHeight="1" x14ac:dyDescent="0.3">
      <c r="A46" s="158"/>
      <c r="B46" s="159" t="str">
        <f t="shared" si="0"/>
        <v/>
      </c>
      <c r="C46" s="160"/>
      <c r="D46" s="162" t="str">
        <f t="shared" si="1"/>
        <v/>
      </c>
      <c r="E46" s="163" t="s">
        <v>502</v>
      </c>
      <c r="F46" s="164" t="str">
        <f t="shared" si="2"/>
        <v/>
      </c>
      <c r="G46" s="163" t="s">
        <v>502</v>
      </c>
      <c r="H46" s="163" t="s">
        <v>502</v>
      </c>
      <c r="I46" s="164" t="str">
        <f t="shared" si="3"/>
        <v/>
      </c>
      <c r="J46" s="162" t="str">
        <f t="shared" si="4"/>
        <v/>
      </c>
      <c r="K46" s="162" t="str">
        <f t="shared" si="5"/>
        <v/>
      </c>
      <c r="L46" s="166" t="str">
        <f t="shared" si="6"/>
        <v/>
      </c>
      <c r="M46" s="167"/>
      <c r="N46" s="168"/>
      <c r="O46" s="169" t="str">
        <f t="shared" si="7"/>
        <v/>
      </c>
      <c r="P46" s="170" t="str">
        <f t="shared" si="9"/>
        <v/>
      </c>
      <c r="Q46" s="167"/>
      <c r="R46" s="114" t="str">
        <f t="shared" si="8"/>
        <v/>
      </c>
    </row>
    <row r="47" spans="1:18" s="60" customFormat="1" ht="60" customHeight="1" x14ac:dyDescent="0.3">
      <c r="A47" s="158"/>
      <c r="B47" s="159" t="str">
        <f t="shared" si="0"/>
        <v/>
      </c>
      <c r="C47" s="160"/>
      <c r="D47" s="162" t="str">
        <f t="shared" si="1"/>
        <v/>
      </c>
      <c r="E47" s="163" t="s">
        <v>502</v>
      </c>
      <c r="F47" s="164" t="str">
        <f t="shared" si="2"/>
        <v/>
      </c>
      <c r="G47" s="163" t="s">
        <v>502</v>
      </c>
      <c r="H47" s="163" t="s">
        <v>502</v>
      </c>
      <c r="I47" s="164" t="str">
        <f t="shared" si="3"/>
        <v/>
      </c>
      <c r="J47" s="162" t="str">
        <f t="shared" si="4"/>
        <v/>
      </c>
      <c r="K47" s="162" t="str">
        <f t="shared" si="5"/>
        <v/>
      </c>
      <c r="L47" s="166" t="str">
        <f t="shared" si="6"/>
        <v/>
      </c>
      <c r="M47" s="167"/>
      <c r="N47" s="168"/>
      <c r="O47" s="169" t="str">
        <f t="shared" si="7"/>
        <v/>
      </c>
      <c r="P47" s="170" t="str">
        <f t="shared" si="9"/>
        <v/>
      </c>
      <c r="Q47" s="167"/>
      <c r="R47" s="114" t="str">
        <f t="shared" si="8"/>
        <v/>
      </c>
    </row>
    <row r="48" spans="1:18" s="60" customFormat="1" ht="60" customHeight="1" x14ac:dyDescent="0.3">
      <c r="A48" s="158"/>
      <c r="B48" s="159" t="str">
        <f t="shared" si="0"/>
        <v/>
      </c>
      <c r="C48" s="160"/>
      <c r="D48" s="162" t="str">
        <f t="shared" si="1"/>
        <v/>
      </c>
      <c r="E48" s="163" t="s">
        <v>502</v>
      </c>
      <c r="F48" s="164" t="str">
        <f t="shared" si="2"/>
        <v/>
      </c>
      <c r="G48" s="163" t="s">
        <v>502</v>
      </c>
      <c r="H48" s="163" t="s">
        <v>502</v>
      </c>
      <c r="I48" s="164" t="str">
        <f t="shared" si="3"/>
        <v/>
      </c>
      <c r="J48" s="162" t="str">
        <f t="shared" si="4"/>
        <v/>
      </c>
      <c r="K48" s="162" t="str">
        <f t="shared" si="5"/>
        <v/>
      </c>
      <c r="L48" s="166" t="str">
        <f t="shared" si="6"/>
        <v/>
      </c>
      <c r="M48" s="167"/>
      <c r="N48" s="168"/>
      <c r="O48" s="169" t="str">
        <f t="shared" si="7"/>
        <v/>
      </c>
      <c r="P48" s="170" t="str">
        <f t="shared" si="9"/>
        <v/>
      </c>
      <c r="Q48" s="167"/>
      <c r="R48" s="114" t="str">
        <f t="shared" si="8"/>
        <v/>
      </c>
    </row>
    <row r="49" spans="1:18" s="60" customFormat="1" ht="60" customHeight="1" x14ac:dyDescent="0.3">
      <c r="A49" s="158"/>
      <c r="B49" s="159" t="str">
        <f t="shared" si="0"/>
        <v/>
      </c>
      <c r="C49" s="160"/>
      <c r="D49" s="162" t="str">
        <f t="shared" si="1"/>
        <v/>
      </c>
      <c r="E49" s="163" t="s">
        <v>502</v>
      </c>
      <c r="F49" s="164" t="str">
        <f t="shared" si="2"/>
        <v/>
      </c>
      <c r="G49" s="163" t="s">
        <v>502</v>
      </c>
      <c r="H49" s="163" t="s">
        <v>502</v>
      </c>
      <c r="I49" s="164" t="str">
        <f t="shared" si="3"/>
        <v/>
      </c>
      <c r="J49" s="162" t="str">
        <f t="shared" si="4"/>
        <v/>
      </c>
      <c r="K49" s="162" t="str">
        <f t="shared" si="5"/>
        <v/>
      </c>
      <c r="L49" s="166" t="str">
        <f t="shared" si="6"/>
        <v/>
      </c>
      <c r="M49" s="167"/>
      <c r="N49" s="168"/>
      <c r="O49" s="169" t="str">
        <f t="shared" si="7"/>
        <v/>
      </c>
      <c r="P49" s="170" t="str">
        <f t="shared" si="9"/>
        <v/>
      </c>
      <c r="Q49" s="167"/>
      <c r="R49" s="114" t="str">
        <f t="shared" si="8"/>
        <v/>
      </c>
    </row>
    <row r="50" spans="1:18" s="60" customFormat="1" ht="60" customHeight="1" x14ac:dyDescent="0.3">
      <c r="A50" s="158"/>
      <c r="B50" s="159" t="str">
        <f t="shared" si="0"/>
        <v/>
      </c>
      <c r="C50" s="160"/>
      <c r="D50" s="162" t="str">
        <f t="shared" si="1"/>
        <v/>
      </c>
      <c r="E50" s="163" t="s">
        <v>502</v>
      </c>
      <c r="F50" s="164" t="str">
        <f t="shared" si="2"/>
        <v/>
      </c>
      <c r="G50" s="163" t="s">
        <v>502</v>
      </c>
      <c r="H50" s="163" t="s">
        <v>502</v>
      </c>
      <c r="I50" s="164" t="str">
        <f t="shared" si="3"/>
        <v/>
      </c>
      <c r="J50" s="162" t="str">
        <f t="shared" si="4"/>
        <v/>
      </c>
      <c r="K50" s="162" t="str">
        <f t="shared" si="5"/>
        <v/>
      </c>
      <c r="L50" s="166" t="str">
        <f t="shared" si="6"/>
        <v/>
      </c>
      <c r="M50" s="167"/>
      <c r="N50" s="168"/>
      <c r="O50" s="169" t="str">
        <f t="shared" si="7"/>
        <v/>
      </c>
      <c r="P50" s="170" t="str">
        <f t="shared" si="9"/>
        <v/>
      </c>
      <c r="Q50" s="167"/>
      <c r="R50" s="114" t="str">
        <f t="shared" si="8"/>
        <v/>
      </c>
    </row>
    <row r="51" spans="1:18" s="60" customFormat="1" ht="60" customHeight="1" x14ac:dyDescent="0.3">
      <c r="A51" s="158"/>
      <c r="B51" s="159" t="str">
        <f t="shared" si="0"/>
        <v/>
      </c>
      <c r="C51" s="160"/>
      <c r="D51" s="162" t="str">
        <f t="shared" si="1"/>
        <v/>
      </c>
      <c r="E51" s="163" t="s">
        <v>502</v>
      </c>
      <c r="F51" s="164" t="str">
        <f t="shared" si="2"/>
        <v/>
      </c>
      <c r="G51" s="163" t="s">
        <v>502</v>
      </c>
      <c r="H51" s="163" t="s">
        <v>502</v>
      </c>
      <c r="I51" s="164" t="str">
        <f t="shared" si="3"/>
        <v/>
      </c>
      <c r="J51" s="162" t="str">
        <f t="shared" si="4"/>
        <v/>
      </c>
      <c r="K51" s="162" t="str">
        <f t="shared" si="5"/>
        <v/>
      </c>
      <c r="L51" s="166" t="str">
        <f t="shared" si="6"/>
        <v/>
      </c>
      <c r="M51" s="167"/>
      <c r="N51" s="168"/>
      <c r="O51" s="169" t="str">
        <f t="shared" si="7"/>
        <v/>
      </c>
      <c r="P51" s="170" t="str">
        <f t="shared" si="9"/>
        <v/>
      </c>
      <c r="Q51" s="167"/>
      <c r="R51" s="114" t="str">
        <f t="shared" si="8"/>
        <v/>
      </c>
    </row>
    <row r="52" spans="1:18" s="60" customFormat="1" ht="60" customHeight="1" x14ac:dyDescent="0.3">
      <c r="A52" s="158"/>
      <c r="B52" s="159" t="str">
        <f t="shared" si="0"/>
        <v/>
      </c>
      <c r="C52" s="160"/>
      <c r="D52" s="162" t="str">
        <f t="shared" si="1"/>
        <v/>
      </c>
      <c r="E52" s="163" t="s">
        <v>502</v>
      </c>
      <c r="F52" s="164" t="str">
        <f t="shared" si="2"/>
        <v/>
      </c>
      <c r="G52" s="163" t="s">
        <v>502</v>
      </c>
      <c r="H52" s="163" t="s">
        <v>502</v>
      </c>
      <c r="I52" s="164" t="str">
        <f t="shared" si="3"/>
        <v/>
      </c>
      <c r="J52" s="162" t="str">
        <f t="shared" si="4"/>
        <v/>
      </c>
      <c r="K52" s="162" t="str">
        <f t="shared" si="5"/>
        <v/>
      </c>
      <c r="L52" s="166" t="str">
        <f t="shared" si="6"/>
        <v/>
      </c>
      <c r="M52" s="167"/>
      <c r="N52" s="168"/>
      <c r="O52" s="169" t="str">
        <f t="shared" si="7"/>
        <v/>
      </c>
      <c r="P52" s="170" t="str">
        <f t="shared" si="9"/>
        <v/>
      </c>
      <c r="Q52" s="167"/>
      <c r="R52" s="114" t="str">
        <f t="shared" si="8"/>
        <v/>
      </c>
    </row>
    <row r="53" spans="1:18" s="60" customFormat="1" ht="60" customHeight="1" x14ac:dyDescent="0.3">
      <c r="A53" s="158"/>
      <c r="B53" s="159" t="str">
        <f t="shared" si="0"/>
        <v/>
      </c>
      <c r="C53" s="160"/>
      <c r="D53" s="162" t="str">
        <f t="shared" si="1"/>
        <v/>
      </c>
      <c r="E53" s="163" t="s">
        <v>502</v>
      </c>
      <c r="F53" s="164" t="str">
        <f t="shared" si="2"/>
        <v/>
      </c>
      <c r="G53" s="163" t="s">
        <v>502</v>
      </c>
      <c r="H53" s="163" t="s">
        <v>502</v>
      </c>
      <c r="I53" s="164" t="str">
        <f t="shared" si="3"/>
        <v/>
      </c>
      <c r="J53" s="162" t="str">
        <f t="shared" si="4"/>
        <v/>
      </c>
      <c r="K53" s="162" t="str">
        <f t="shared" si="5"/>
        <v/>
      </c>
      <c r="L53" s="166" t="str">
        <f t="shared" si="6"/>
        <v/>
      </c>
      <c r="M53" s="167"/>
      <c r="N53" s="168"/>
      <c r="O53" s="169" t="str">
        <f t="shared" si="7"/>
        <v/>
      </c>
      <c r="P53" s="170" t="str">
        <f t="shared" si="9"/>
        <v/>
      </c>
      <c r="Q53" s="167"/>
      <c r="R53" s="114" t="str">
        <f t="shared" si="8"/>
        <v/>
      </c>
    </row>
    <row r="54" spans="1:18" s="60" customFormat="1" ht="60" customHeight="1" x14ac:dyDescent="0.3">
      <c r="A54" s="158"/>
      <c r="B54" s="159" t="str">
        <f t="shared" si="0"/>
        <v/>
      </c>
      <c r="C54" s="160"/>
      <c r="D54" s="162" t="str">
        <f t="shared" si="1"/>
        <v/>
      </c>
      <c r="E54" s="163" t="s">
        <v>502</v>
      </c>
      <c r="F54" s="164" t="str">
        <f t="shared" si="2"/>
        <v/>
      </c>
      <c r="G54" s="163" t="s">
        <v>502</v>
      </c>
      <c r="H54" s="163" t="s">
        <v>502</v>
      </c>
      <c r="I54" s="164" t="str">
        <f t="shared" si="3"/>
        <v/>
      </c>
      <c r="J54" s="162" t="str">
        <f t="shared" si="4"/>
        <v/>
      </c>
      <c r="K54" s="162" t="str">
        <f t="shared" si="5"/>
        <v/>
      </c>
      <c r="L54" s="166" t="str">
        <f t="shared" si="6"/>
        <v/>
      </c>
      <c r="M54" s="167"/>
      <c r="N54" s="168"/>
      <c r="O54" s="169" t="str">
        <f t="shared" si="7"/>
        <v/>
      </c>
      <c r="P54" s="170" t="str">
        <f t="shared" si="9"/>
        <v/>
      </c>
      <c r="Q54" s="167"/>
      <c r="R54" s="114" t="str">
        <f t="shared" si="8"/>
        <v/>
      </c>
    </row>
    <row r="55" spans="1:18" s="60" customFormat="1" ht="60" customHeight="1" x14ac:dyDescent="0.3">
      <c r="A55" s="158"/>
      <c r="B55" s="159" t="str">
        <f t="shared" si="0"/>
        <v/>
      </c>
      <c r="C55" s="160"/>
      <c r="D55" s="162" t="str">
        <f t="shared" si="1"/>
        <v/>
      </c>
      <c r="E55" s="163" t="s">
        <v>502</v>
      </c>
      <c r="F55" s="164" t="str">
        <f t="shared" si="2"/>
        <v/>
      </c>
      <c r="G55" s="163" t="s">
        <v>502</v>
      </c>
      <c r="H55" s="163" t="s">
        <v>502</v>
      </c>
      <c r="I55" s="164" t="str">
        <f t="shared" si="3"/>
        <v/>
      </c>
      <c r="J55" s="162" t="str">
        <f t="shared" si="4"/>
        <v/>
      </c>
      <c r="K55" s="162" t="str">
        <f t="shared" si="5"/>
        <v/>
      </c>
      <c r="L55" s="166" t="str">
        <f t="shared" si="6"/>
        <v/>
      </c>
      <c r="M55" s="167"/>
      <c r="N55" s="168"/>
      <c r="O55" s="169" t="str">
        <f t="shared" si="7"/>
        <v/>
      </c>
      <c r="P55" s="170" t="str">
        <f t="shared" si="9"/>
        <v/>
      </c>
      <c r="Q55" s="167"/>
      <c r="R55" s="114" t="str">
        <f t="shared" si="8"/>
        <v/>
      </c>
    </row>
    <row r="56" spans="1:18" s="60" customFormat="1" ht="60" customHeight="1" x14ac:dyDescent="0.3">
      <c r="A56" s="158"/>
      <c r="B56" s="159" t="str">
        <f t="shared" si="0"/>
        <v/>
      </c>
      <c r="C56" s="160"/>
      <c r="D56" s="162" t="str">
        <f t="shared" si="1"/>
        <v/>
      </c>
      <c r="E56" s="163" t="s">
        <v>502</v>
      </c>
      <c r="F56" s="164" t="str">
        <f t="shared" si="2"/>
        <v/>
      </c>
      <c r="G56" s="163" t="s">
        <v>502</v>
      </c>
      <c r="H56" s="163" t="s">
        <v>502</v>
      </c>
      <c r="I56" s="164" t="str">
        <f t="shared" si="3"/>
        <v/>
      </c>
      <c r="J56" s="162" t="str">
        <f t="shared" si="4"/>
        <v/>
      </c>
      <c r="K56" s="162" t="str">
        <f t="shared" si="5"/>
        <v/>
      </c>
      <c r="L56" s="166" t="str">
        <f t="shared" si="6"/>
        <v/>
      </c>
      <c r="M56" s="167"/>
      <c r="N56" s="168"/>
      <c r="O56" s="169" t="str">
        <f t="shared" si="7"/>
        <v/>
      </c>
      <c r="P56" s="170" t="str">
        <f t="shared" si="9"/>
        <v/>
      </c>
      <c r="Q56" s="167"/>
      <c r="R56" s="114" t="str">
        <f t="shared" si="8"/>
        <v/>
      </c>
    </row>
    <row r="57" spans="1:18" s="60" customFormat="1" ht="60" customHeight="1" x14ac:dyDescent="0.3">
      <c r="A57" s="158"/>
      <c r="B57" s="159" t="str">
        <f t="shared" si="0"/>
        <v/>
      </c>
      <c r="C57" s="160"/>
      <c r="D57" s="162" t="str">
        <f t="shared" si="1"/>
        <v/>
      </c>
      <c r="E57" s="163" t="s">
        <v>502</v>
      </c>
      <c r="F57" s="164" t="str">
        <f t="shared" si="2"/>
        <v/>
      </c>
      <c r="G57" s="163" t="s">
        <v>502</v>
      </c>
      <c r="H57" s="163" t="s">
        <v>502</v>
      </c>
      <c r="I57" s="164" t="str">
        <f t="shared" si="3"/>
        <v/>
      </c>
      <c r="J57" s="162" t="str">
        <f t="shared" si="4"/>
        <v/>
      </c>
      <c r="K57" s="162" t="str">
        <f t="shared" si="5"/>
        <v/>
      </c>
      <c r="L57" s="166" t="str">
        <f t="shared" si="6"/>
        <v/>
      </c>
      <c r="M57" s="167"/>
      <c r="N57" s="168"/>
      <c r="O57" s="169" t="str">
        <f t="shared" si="7"/>
        <v/>
      </c>
      <c r="P57" s="170" t="str">
        <f t="shared" si="9"/>
        <v/>
      </c>
      <c r="Q57" s="167"/>
      <c r="R57" s="114" t="str">
        <f t="shared" si="8"/>
        <v/>
      </c>
    </row>
    <row r="58" spans="1:18" s="60" customFormat="1" ht="60" customHeight="1" x14ac:dyDescent="0.3">
      <c r="A58" s="158"/>
      <c r="B58" s="159" t="str">
        <f t="shared" si="0"/>
        <v/>
      </c>
      <c r="C58" s="160"/>
      <c r="D58" s="162" t="str">
        <f t="shared" si="1"/>
        <v/>
      </c>
      <c r="E58" s="163" t="s">
        <v>502</v>
      </c>
      <c r="F58" s="164" t="str">
        <f t="shared" si="2"/>
        <v/>
      </c>
      <c r="G58" s="163" t="s">
        <v>502</v>
      </c>
      <c r="H58" s="163" t="s">
        <v>502</v>
      </c>
      <c r="I58" s="164" t="str">
        <f t="shared" si="3"/>
        <v/>
      </c>
      <c r="J58" s="162" t="str">
        <f t="shared" si="4"/>
        <v/>
      </c>
      <c r="K58" s="162" t="str">
        <f t="shared" si="5"/>
        <v/>
      </c>
      <c r="L58" s="166" t="str">
        <f t="shared" si="6"/>
        <v/>
      </c>
      <c r="M58" s="167"/>
      <c r="N58" s="168"/>
      <c r="O58" s="169" t="str">
        <f t="shared" si="7"/>
        <v/>
      </c>
      <c r="P58" s="170" t="str">
        <f t="shared" si="9"/>
        <v/>
      </c>
      <c r="Q58" s="167"/>
      <c r="R58" s="114" t="str">
        <f t="shared" si="8"/>
        <v/>
      </c>
    </row>
    <row r="59" spans="1:18" s="60" customFormat="1" ht="60" customHeight="1" x14ac:dyDescent="0.3">
      <c r="A59" s="158"/>
      <c r="B59" s="159" t="str">
        <f t="shared" si="0"/>
        <v/>
      </c>
      <c r="C59" s="160"/>
      <c r="D59" s="162" t="str">
        <f t="shared" si="1"/>
        <v/>
      </c>
      <c r="E59" s="163" t="s">
        <v>502</v>
      </c>
      <c r="F59" s="164" t="str">
        <f t="shared" si="2"/>
        <v/>
      </c>
      <c r="G59" s="163" t="s">
        <v>502</v>
      </c>
      <c r="H59" s="163" t="s">
        <v>502</v>
      </c>
      <c r="I59" s="164" t="str">
        <f t="shared" si="3"/>
        <v/>
      </c>
      <c r="J59" s="162" t="str">
        <f t="shared" si="4"/>
        <v/>
      </c>
      <c r="K59" s="162" t="str">
        <f t="shared" si="5"/>
        <v/>
      </c>
      <c r="L59" s="166" t="str">
        <f t="shared" si="6"/>
        <v/>
      </c>
      <c r="M59" s="167"/>
      <c r="N59" s="168"/>
      <c r="O59" s="169" t="str">
        <f t="shared" si="7"/>
        <v/>
      </c>
      <c r="P59" s="170" t="str">
        <f t="shared" si="9"/>
        <v/>
      </c>
      <c r="Q59" s="167"/>
      <c r="R59" s="114" t="str">
        <f t="shared" si="8"/>
        <v/>
      </c>
    </row>
    <row r="60" spans="1:18" s="60" customFormat="1" ht="60" customHeight="1" x14ac:dyDescent="0.3">
      <c r="A60" s="158"/>
      <c r="B60" s="159" t="str">
        <f t="shared" si="0"/>
        <v/>
      </c>
      <c r="C60" s="160"/>
      <c r="D60" s="162" t="str">
        <f t="shared" si="1"/>
        <v/>
      </c>
      <c r="E60" s="163" t="s">
        <v>502</v>
      </c>
      <c r="F60" s="164" t="str">
        <f t="shared" si="2"/>
        <v/>
      </c>
      <c r="G60" s="163" t="s">
        <v>502</v>
      </c>
      <c r="H60" s="163" t="s">
        <v>502</v>
      </c>
      <c r="I60" s="164" t="str">
        <f t="shared" si="3"/>
        <v/>
      </c>
      <c r="J60" s="162" t="str">
        <f t="shared" si="4"/>
        <v/>
      </c>
      <c r="K60" s="162" t="str">
        <f t="shared" si="5"/>
        <v/>
      </c>
      <c r="L60" s="166" t="str">
        <f t="shared" si="6"/>
        <v/>
      </c>
      <c r="M60" s="167"/>
      <c r="N60" s="168"/>
      <c r="O60" s="169" t="str">
        <f t="shared" si="7"/>
        <v/>
      </c>
      <c r="P60" s="170" t="str">
        <f t="shared" si="9"/>
        <v/>
      </c>
      <c r="Q60" s="167"/>
      <c r="R60" s="114" t="str">
        <f t="shared" si="8"/>
        <v/>
      </c>
    </row>
    <row r="61" spans="1:18" s="60" customFormat="1" ht="60" customHeight="1" x14ac:dyDescent="0.3">
      <c r="A61" s="158"/>
      <c r="B61" s="159" t="str">
        <f t="shared" si="0"/>
        <v/>
      </c>
      <c r="C61" s="160"/>
      <c r="D61" s="162" t="str">
        <f t="shared" si="1"/>
        <v/>
      </c>
      <c r="E61" s="163" t="s">
        <v>502</v>
      </c>
      <c r="F61" s="164" t="str">
        <f t="shared" si="2"/>
        <v/>
      </c>
      <c r="G61" s="163" t="s">
        <v>502</v>
      </c>
      <c r="H61" s="163" t="s">
        <v>502</v>
      </c>
      <c r="I61" s="164" t="str">
        <f t="shared" si="3"/>
        <v/>
      </c>
      <c r="J61" s="162" t="str">
        <f t="shared" si="4"/>
        <v/>
      </c>
      <c r="K61" s="162" t="str">
        <f t="shared" si="5"/>
        <v/>
      </c>
      <c r="L61" s="166" t="str">
        <f t="shared" si="6"/>
        <v/>
      </c>
      <c r="M61" s="167"/>
      <c r="N61" s="168"/>
      <c r="O61" s="169" t="str">
        <f t="shared" si="7"/>
        <v/>
      </c>
      <c r="P61" s="170" t="str">
        <f t="shared" si="9"/>
        <v/>
      </c>
      <c r="Q61" s="167"/>
      <c r="R61" s="114" t="str">
        <f t="shared" si="8"/>
        <v/>
      </c>
    </row>
    <row r="62" spans="1:18" s="60" customFormat="1" ht="60" customHeight="1" x14ac:dyDescent="0.3">
      <c r="A62" s="158"/>
      <c r="B62" s="159" t="str">
        <f t="shared" si="0"/>
        <v/>
      </c>
      <c r="C62" s="160"/>
      <c r="D62" s="162" t="str">
        <f t="shared" si="1"/>
        <v/>
      </c>
      <c r="E62" s="163" t="s">
        <v>502</v>
      </c>
      <c r="F62" s="164" t="str">
        <f t="shared" si="2"/>
        <v/>
      </c>
      <c r="G62" s="163" t="s">
        <v>502</v>
      </c>
      <c r="H62" s="163" t="s">
        <v>502</v>
      </c>
      <c r="I62" s="164" t="str">
        <f t="shared" si="3"/>
        <v/>
      </c>
      <c r="J62" s="162" t="str">
        <f t="shared" si="4"/>
        <v/>
      </c>
      <c r="K62" s="162" t="str">
        <f t="shared" si="5"/>
        <v/>
      </c>
      <c r="L62" s="166" t="str">
        <f t="shared" si="6"/>
        <v/>
      </c>
      <c r="M62" s="167"/>
      <c r="N62" s="168"/>
      <c r="O62" s="169" t="str">
        <f t="shared" si="7"/>
        <v/>
      </c>
      <c r="P62" s="170" t="str">
        <f t="shared" si="9"/>
        <v/>
      </c>
      <c r="Q62" s="167"/>
      <c r="R62" s="114" t="str">
        <f t="shared" si="8"/>
        <v/>
      </c>
    </row>
    <row r="63" spans="1:18" s="60" customFormat="1" ht="60" customHeight="1" x14ac:dyDescent="0.3">
      <c r="A63" s="158"/>
      <c r="B63" s="159" t="str">
        <f t="shared" si="0"/>
        <v/>
      </c>
      <c r="C63" s="160"/>
      <c r="D63" s="162" t="str">
        <f t="shared" si="1"/>
        <v/>
      </c>
      <c r="E63" s="163" t="s">
        <v>502</v>
      </c>
      <c r="F63" s="164" t="str">
        <f t="shared" si="2"/>
        <v/>
      </c>
      <c r="G63" s="163" t="s">
        <v>502</v>
      </c>
      <c r="H63" s="163" t="s">
        <v>502</v>
      </c>
      <c r="I63" s="164" t="str">
        <f t="shared" si="3"/>
        <v/>
      </c>
      <c r="J63" s="162" t="str">
        <f t="shared" si="4"/>
        <v/>
      </c>
      <c r="K63" s="162" t="str">
        <f t="shared" si="5"/>
        <v/>
      </c>
      <c r="L63" s="166" t="str">
        <f t="shared" si="6"/>
        <v/>
      </c>
      <c r="M63" s="167"/>
      <c r="N63" s="168"/>
      <c r="O63" s="169" t="str">
        <f t="shared" si="7"/>
        <v/>
      </c>
      <c r="P63" s="170" t="str">
        <f t="shared" si="9"/>
        <v/>
      </c>
      <c r="Q63" s="167"/>
      <c r="R63" s="114" t="str">
        <f t="shared" si="8"/>
        <v/>
      </c>
    </row>
    <row r="64" spans="1:18" s="60" customFormat="1" ht="60" customHeight="1" x14ac:dyDescent="0.3">
      <c r="A64" s="158"/>
      <c r="B64" s="159" t="str">
        <f t="shared" si="0"/>
        <v/>
      </c>
      <c r="C64" s="160"/>
      <c r="D64" s="162" t="str">
        <f t="shared" si="1"/>
        <v/>
      </c>
      <c r="E64" s="163" t="s">
        <v>502</v>
      </c>
      <c r="F64" s="164" t="str">
        <f t="shared" si="2"/>
        <v/>
      </c>
      <c r="G64" s="163" t="s">
        <v>502</v>
      </c>
      <c r="H64" s="163" t="s">
        <v>502</v>
      </c>
      <c r="I64" s="164" t="str">
        <f t="shared" si="3"/>
        <v/>
      </c>
      <c r="J64" s="162" t="str">
        <f t="shared" si="4"/>
        <v/>
      </c>
      <c r="K64" s="162" t="str">
        <f t="shared" si="5"/>
        <v/>
      </c>
      <c r="L64" s="166" t="str">
        <f t="shared" si="6"/>
        <v/>
      </c>
      <c r="M64" s="167"/>
      <c r="N64" s="168"/>
      <c r="O64" s="169" t="str">
        <f t="shared" si="7"/>
        <v/>
      </c>
      <c r="P64" s="170" t="str">
        <f t="shared" si="9"/>
        <v/>
      </c>
      <c r="Q64" s="167"/>
      <c r="R64" s="114" t="str">
        <f t="shared" si="8"/>
        <v/>
      </c>
    </row>
    <row r="65" spans="1:18" s="60" customFormat="1" ht="60" customHeight="1" x14ac:dyDescent="0.3">
      <c r="A65" s="158"/>
      <c r="B65" s="159" t="str">
        <f t="shared" si="0"/>
        <v/>
      </c>
      <c r="C65" s="160"/>
      <c r="D65" s="162" t="str">
        <f t="shared" si="1"/>
        <v/>
      </c>
      <c r="E65" s="163" t="s">
        <v>502</v>
      </c>
      <c r="F65" s="164" t="str">
        <f t="shared" si="2"/>
        <v/>
      </c>
      <c r="G65" s="163" t="s">
        <v>502</v>
      </c>
      <c r="H65" s="163" t="s">
        <v>502</v>
      </c>
      <c r="I65" s="164" t="str">
        <f t="shared" si="3"/>
        <v/>
      </c>
      <c r="J65" s="162" t="str">
        <f t="shared" si="4"/>
        <v/>
      </c>
      <c r="K65" s="162" t="str">
        <f t="shared" si="5"/>
        <v/>
      </c>
      <c r="L65" s="166" t="str">
        <f t="shared" si="6"/>
        <v/>
      </c>
      <c r="M65" s="167"/>
      <c r="N65" s="168"/>
      <c r="O65" s="169" t="str">
        <f t="shared" si="7"/>
        <v/>
      </c>
      <c r="P65" s="170" t="str">
        <f t="shared" si="9"/>
        <v/>
      </c>
      <c r="Q65" s="167"/>
      <c r="R65" s="114" t="str">
        <f t="shared" si="8"/>
        <v/>
      </c>
    </row>
    <row r="66" spans="1:18" s="60" customFormat="1" ht="60" customHeight="1" x14ac:dyDescent="0.3">
      <c r="A66" s="158"/>
      <c r="B66" s="159" t="str">
        <f t="shared" si="0"/>
        <v/>
      </c>
      <c r="C66" s="160"/>
      <c r="D66" s="162" t="str">
        <f t="shared" si="1"/>
        <v/>
      </c>
      <c r="E66" s="163" t="s">
        <v>502</v>
      </c>
      <c r="F66" s="164" t="str">
        <f t="shared" si="2"/>
        <v/>
      </c>
      <c r="G66" s="163" t="s">
        <v>502</v>
      </c>
      <c r="H66" s="163" t="s">
        <v>502</v>
      </c>
      <c r="I66" s="164" t="str">
        <f t="shared" si="3"/>
        <v/>
      </c>
      <c r="J66" s="162" t="str">
        <f t="shared" si="4"/>
        <v/>
      </c>
      <c r="K66" s="162" t="str">
        <f t="shared" si="5"/>
        <v/>
      </c>
      <c r="L66" s="166" t="str">
        <f t="shared" si="6"/>
        <v/>
      </c>
      <c r="M66" s="167"/>
      <c r="N66" s="168"/>
      <c r="O66" s="169" t="str">
        <f t="shared" si="7"/>
        <v/>
      </c>
      <c r="P66" s="170" t="str">
        <f t="shared" si="9"/>
        <v/>
      </c>
      <c r="Q66" s="167"/>
      <c r="R66" s="114" t="str">
        <f t="shared" si="8"/>
        <v/>
      </c>
    </row>
    <row r="67" spans="1:18" s="60" customFormat="1" ht="60" customHeight="1" x14ac:dyDescent="0.3">
      <c r="A67" s="158"/>
      <c r="B67" s="159" t="str">
        <f t="shared" si="0"/>
        <v/>
      </c>
      <c r="C67" s="160"/>
      <c r="D67" s="162" t="str">
        <f t="shared" si="1"/>
        <v/>
      </c>
      <c r="E67" s="163" t="s">
        <v>502</v>
      </c>
      <c r="F67" s="164" t="str">
        <f t="shared" si="2"/>
        <v/>
      </c>
      <c r="G67" s="163" t="s">
        <v>502</v>
      </c>
      <c r="H67" s="163" t="s">
        <v>502</v>
      </c>
      <c r="I67" s="164" t="str">
        <f t="shared" si="3"/>
        <v/>
      </c>
      <c r="J67" s="162" t="str">
        <f t="shared" si="4"/>
        <v/>
      </c>
      <c r="K67" s="162" t="str">
        <f t="shared" si="5"/>
        <v/>
      </c>
      <c r="L67" s="166" t="str">
        <f t="shared" si="6"/>
        <v/>
      </c>
      <c r="M67" s="167"/>
      <c r="N67" s="168"/>
      <c r="O67" s="169" t="str">
        <f t="shared" si="7"/>
        <v/>
      </c>
      <c r="P67" s="170" t="str">
        <f t="shared" si="9"/>
        <v/>
      </c>
      <c r="Q67" s="167"/>
      <c r="R67" s="114" t="str">
        <f t="shared" si="8"/>
        <v/>
      </c>
    </row>
    <row r="68" spans="1:18" s="60" customFormat="1" ht="60" customHeight="1" x14ac:dyDescent="0.3">
      <c r="A68" s="158"/>
      <c r="B68" s="159" t="str">
        <f t="shared" si="0"/>
        <v/>
      </c>
      <c r="C68" s="160"/>
      <c r="D68" s="162" t="str">
        <f t="shared" si="1"/>
        <v/>
      </c>
      <c r="E68" s="163" t="s">
        <v>502</v>
      </c>
      <c r="F68" s="164" t="str">
        <f t="shared" si="2"/>
        <v/>
      </c>
      <c r="G68" s="163" t="s">
        <v>502</v>
      </c>
      <c r="H68" s="163" t="s">
        <v>502</v>
      </c>
      <c r="I68" s="164" t="str">
        <f t="shared" si="3"/>
        <v/>
      </c>
      <c r="J68" s="162" t="str">
        <f t="shared" si="4"/>
        <v/>
      </c>
      <c r="K68" s="162" t="str">
        <f t="shared" si="5"/>
        <v/>
      </c>
      <c r="L68" s="166" t="str">
        <f t="shared" si="6"/>
        <v/>
      </c>
      <c r="M68" s="167"/>
      <c r="N68" s="168"/>
      <c r="O68" s="169" t="str">
        <f t="shared" si="7"/>
        <v/>
      </c>
      <c r="P68" s="170" t="str">
        <f t="shared" si="9"/>
        <v/>
      </c>
      <c r="Q68" s="167"/>
      <c r="R68" s="114" t="str">
        <f t="shared" si="8"/>
        <v/>
      </c>
    </row>
    <row r="69" spans="1:18" s="60" customFormat="1" ht="60" customHeight="1" x14ac:dyDescent="0.3">
      <c r="A69" s="158"/>
      <c r="B69" s="159" t="str">
        <f t="shared" si="0"/>
        <v/>
      </c>
      <c r="C69" s="160"/>
      <c r="D69" s="162" t="str">
        <f t="shared" si="1"/>
        <v/>
      </c>
      <c r="E69" s="163" t="s">
        <v>502</v>
      </c>
      <c r="F69" s="164" t="str">
        <f t="shared" si="2"/>
        <v/>
      </c>
      <c r="G69" s="163" t="s">
        <v>502</v>
      </c>
      <c r="H69" s="163" t="s">
        <v>502</v>
      </c>
      <c r="I69" s="164" t="str">
        <f t="shared" si="3"/>
        <v/>
      </c>
      <c r="J69" s="162" t="str">
        <f t="shared" si="4"/>
        <v/>
      </c>
      <c r="K69" s="162" t="str">
        <f t="shared" si="5"/>
        <v/>
      </c>
      <c r="L69" s="166" t="str">
        <f t="shared" si="6"/>
        <v/>
      </c>
      <c r="M69" s="167"/>
      <c r="N69" s="168"/>
      <c r="O69" s="169" t="str">
        <f t="shared" si="7"/>
        <v/>
      </c>
      <c r="P69" s="170" t="str">
        <f t="shared" si="9"/>
        <v/>
      </c>
      <c r="Q69" s="167"/>
      <c r="R69" s="114" t="str">
        <f t="shared" si="8"/>
        <v/>
      </c>
    </row>
    <row r="70" spans="1:18" s="60" customFormat="1" ht="60" customHeight="1" x14ac:dyDescent="0.3">
      <c r="A70" s="158"/>
      <c r="B70" s="159" t="str">
        <f t="shared" si="0"/>
        <v/>
      </c>
      <c r="C70" s="160"/>
      <c r="D70" s="162" t="str">
        <f t="shared" si="1"/>
        <v/>
      </c>
      <c r="E70" s="163" t="s">
        <v>502</v>
      </c>
      <c r="F70" s="164" t="str">
        <f t="shared" si="2"/>
        <v/>
      </c>
      <c r="G70" s="163" t="s">
        <v>502</v>
      </c>
      <c r="H70" s="163" t="s">
        <v>502</v>
      </c>
      <c r="I70" s="164" t="str">
        <f t="shared" si="3"/>
        <v/>
      </c>
      <c r="J70" s="162" t="str">
        <f t="shared" si="4"/>
        <v/>
      </c>
      <c r="K70" s="162" t="str">
        <f t="shared" si="5"/>
        <v/>
      </c>
      <c r="L70" s="166" t="str">
        <f t="shared" si="6"/>
        <v/>
      </c>
      <c r="M70" s="167"/>
      <c r="N70" s="168"/>
      <c r="O70" s="169" t="str">
        <f t="shared" si="7"/>
        <v/>
      </c>
      <c r="P70" s="170" t="str">
        <f t="shared" si="9"/>
        <v/>
      </c>
      <c r="Q70" s="167"/>
      <c r="R70" s="114" t="str">
        <f t="shared" si="8"/>
        <v/>
      </c>
    </row>
    <row r="71" spans="1:18" s="60" customFormat="1" ht="60" customHeight="1" x14ac:dyDescent="0.3">
      <c r="A71" s="158"/>
      <c r="B71" s="159" t="str">
        <f t="shared" si="0"/>
        <v/>
      </c>
      <c r="C71" s="160"/>
      <c r="D71" s="162" t="str">
        <f t="shared" si="1"/>
        <v/>
      </c>
      <c r="E71" s="163" t="s">
        <v>502</v>
      </c>
      <c r="F71" s="164" t="str">
        <f t="shared" si="2"/>
        <v/>
      </c>
      <c r="G71" s="163" t="s">
        <v>502</v>
      </c>
      <c r="H71" s="163" t="s">
        <v>502</v>
      </c>
      <c r="I71" s="164" t="str">
        <f t="shared" si="3"/>
        <v/>
      </c>
      <c r="J71" s="162" t="str">
        <f t="shared" si="4"/>
        <v/>
      </c>
      <c r="K71" s="162" t="str">
        <f t="shared" si="5"/>
        <v/>
      </c>
      <c r="L71" s="166" t="str">
        <f t="shared" si="6"/>
        <v/>
      </c>
      <c r="M71" s="167"/>
      <c r="N71" s="168"/>
      <c r="O71" s="169" t="str">
        <f t="shared" si="7"/>
        <v/>
      </c>
      <c r="P71" s="170" t="str">
        <f t="shared" si="9"/>
        <v/>
      </c>
      <c r="Q71" s="167"/>
      <c r="R71" s="114" t="str">
        <f t="shared" si="8"/>
        <v/>
      </c>
    </row>
    <row r="72" spans="1:18" s="60" customFormat="1" ht="60" customHeight="1" x14ac:dyDescent="0.3">
      <c r="A72" s="158"/>
      <c r="B72" s="159" t="str">
        <f t="shared" si="0"/>
        <v/>
      </c>
      <c r="C72" s="160"/>
      <c r="D72" s="162" t="str">
        <f t="shared" si="1"/>
        <v/>
      </c>
      <c r="E72" s="163" t="s">
        <v>502</v>
      </c>
      <c r="F72" s="164" t="str">
        <f t="shared" si="2"/>
        <v/>
      </c>
      <c r="G72" s="163" t="s">
        <v>502</v>
      </c>
      <c r="H72" s="163" t="s">
        <v>502</v>
      </c>
      <c r="I72" s="164" t="str">
        <f t="shared" si="3"/>
        <v/>
      </c>
      <c r="J72" s="162" t="str">
        <f t="shared" si="4"/>
        <v/>
      </c>
      <c r="K72" s="162" t="str">
        <f t="shared" si="5"/>
        <v/>
      </c>
      <c r="L72" s="166" t="str">
        <f t="shared" si="6"/>
        <v/>
      </c>
      <c r="M72" s="167"/>
      <c r="N72" s="168"/>
      <c r="O72" s="169" t="str">
        <f t="shared" si="7"/>
        <v/>
      </c>
      <c r="P72" s="170" t="str">
        <f t="shared" si="9"/>
        <v/>
      </c>
      <c r="Q72" s="167"/>
      <c r="R72" s="114" t="str">
        <f t="shared" si="8"/>
        <v/>
      </c>
    </row>
    <row r="73" spans="1:18" s="60" customFormat="1" ht="60" customHeight="1" x14ac:dyDescent="0.3">
      <c r="A73" s="158"/>
      <c r="B73" s="159" t="str">
        <f t="shared" si="0"/>
        <v/>
      </c>
      <c r="C73" s="160"/>
      <c r="D73" s="162" t="str">
        <f t="shared" si="1"/>
        <v/>
      </c>
      <c r="E73" s="163" t="s">
        <v>502</v>
      </c>
      <c r="F73" s="164" t="str">
        <f t="shared" si="2"/>
        <v/>
      </c>
      <c r="G73" s="163" t="s">
        <v>502</v>
      </c>
      <c r="H73" s="163" t="s">
        <v>502</v>
      </c>
      <c r="I73" s="164" t="str">
        <f t="shared" si="3"/>
        <v/>
      </c>
      <c r="J73" s="162" t="str">
        <f t="shared" si="4"/>
        <v/>
      </c>
      <c r="K73" s="162" t="str">
        <f t="shared" si="5"/>
        <v/>
      </c>
      <c r="L73" s="166" t="str">
        <f t="shared" si="6"/>
        <v/>
      </c>
      <c r="M73" s="167"/>
      <c r="N73" s="168"/>
      <c r="O73" s="169" t="str">
        <f t="shared" si="7"/>
        <v/>
      </c>
      <c r="P73" s="170" t="str">
        <f t="shared" si="9"/>
        <v/>
      </c>
      <c r="Q73" s="167"/>
      <c r="R73" s="114" t="str">
        <f t="shared" si="8"/>
        <v/>
      </c>
    </row>
    <row r="74" spans="1:18" s="60" customFormat="1" ht="60" customHeight="1" x14ac:dyDescent="0.3">
      <c r="A74" s="158"/>
      <c r="B74" s="159" t="str">
        <f t="shared" si="0"/>
        <v/>
      </c>
      <c r="C74" s="160"/>
      <c r="D74" s="162" t="str">
        <f t="shared" si="1"/>
        <v/>
      </c>
      <c r="E74" s="163" t="s">
        <v>502</v>
      </c>
      <c r="F74" s="164" t="str">
        <f t="shared" si="2"/>
        <v/>
      </c>
      <c r="G74" s="163" t="s">
        <v>502</v>
      </c>
      <c r="H74" s="163" t="s">
        <v>502</v>
      </c>
      <c r="I74" s="164" t="str">
        <f t="shared" si="3"/>
        <v/>
      </c>
      <c r="J74" s="162" t="str">
        <f t="shared" si="4"/>
        <v/>
      </c>
      <c r="K74" s="162" t="str">
        <f t="shared" si="5"/>
        <v/>
      </c>
      <c r="L74" s="166" t="str">
        <f t="shared" si="6"/>
        <v/>
      </c>
      <c r="M74" s="167"/>
      <c r="N74" s="168"/>
      <c r="O74" s="169" t="str">
        <f t="shared" si="7"/>
        <v/>
      </c>
      <c r="P74" s="170" t="str">
        <f t="shared" si="9"/>
        <v/>
      </c>
      <c r="Q74" s="167"/>
      <c r="R74" s="114" t="str">
        <f t="shared" si="8"/>
        <v/>
      </c>
    </row>
    <row r="75" spans="1:18" s="60" customFormat="1" ht="60" customHeight="1" x14ac:dyDescent="0.3">
      <c r="A75" s="158"/>
      <c r="B75" s="159" t="str">
        <f t="shared" si="0"/>
        <v/>
      </c>
      <c r="C75" s="160"/>
      <c r="D75" s="162" t="str">
        <f t="shared" si="1"/>
        <v/>
      </c>
      <c r="E75" s="163" t="s">
        <v>502</v>
      </c>
      <c r="F75" s="164" t="str">
        <f t="shared" si="2"/>
        <v/>
      </c>
      <c r="G75" s="163" t="s">
        <v>502</v>
      </c>
      <c r="H75" s="163" t="s">
        <v>502</v>
      </c>
      <c r="I75" s="164" t="str">
        <f t="shared" si="3"/>
        <v/>
      </c>
      <c r="J75" s="162" t="str">
        <f t="shared" si="4"/>
        <v/>
      </c>
      <c r="K75" s="162" t="str">
        <f t="shared" si="5"/>
        <v/>
      </c>
      <c r="L75" s="166" t="str">
        <f t="shared" si="6"/>
        <v/>
      </c>
      <c r="M75" s="167"/>
      <c r="N75" s="168"/>
      <c r="O75" s="169" t="str">
        <f t="shared" si="7"/>
        <v/>
      </c>
      <c r="P75" s="170" t="str">
        <f t="shared" si="9"/>
        <v/>
      </c>
      <c r="Q75" s="167"/>
      <c r="R75" s="114" t="str">
        <f t="shared" si="8"/>
        <v/>
      </c>
    </row>
    <row r="76" spans="1:18" s="60" customFormat="1" ht="60" customHeight="1" x14ac:dyDescent="0.3">
      <c r="A76" s="158"/>
      <c r="B76" s="159" t="str">
        <f t="shared" si="0"/>
        <v/>
      </c>
      <c r="C76" s="160"/>
      <c r="D76" s="162" t="str">
        <f t="shared" si="1"/>
        <v/>
      </c>
      <c r="E76" s="163" t="s">
        <v>502</v>
      </c>
      <c r="F76" s="164" t="str">
        <f t="shared" si="2"/>
        <v/>
      </c>
      <c r="G76" s="163" t="s">
        <v>502</v>
      </c>
      <c r="H76" s="163" t="s">
        <v>502</v>
      </c>
      <c r="I76" s="164" t="str">
        <f t="shared" si="3"/>
        <v/>
      </c>
      <c r="J76" s="162" t="str">
        <f t="shared" si="4"/>
        <v/>
      </c>
      <c r="K76" s="162" t="str">
        <f t="shared" si="5"/>
        <v/>
      </c>
      <c r="L76" s="166" t="str">
        <f t="shared" si="6"/>
        <v/>
      </c>
      <c r="M76" s="167"/>
      <c r="N76" s="168"/>
      <c r="O76" s="169" t="str">
        <f t="shared" si="7"/>
        <v/>
      </c>
      <c r="P76" s="170" t="str">
        <f t="shared" si="9"/>
        <v/>
      </c>
      <c r="Q76" s="167"/>
      <c r="R76" s="114" t="str">
        <f t="shared" si="8"/>
        <v/>
      </c>
    </row>
    <row r="77" spans="1:18" s="60" customFormat="1" ht="60" customHeight="1" x14ac:dyDescent="0.3">
      <c r="A77" s="158"/>
      <c r="B77" s="159" t="str">
        <f t="shared" si="0"/>
        <v/>
      </c>
      <c r="C77" s="160"/>
      <c r="D77" s="162" t="str">
        <f t="shared" si="1"/>
        <v/>
      </c>
      <c r="E77" s="163" t="s">
        <v>502</v>
      </c>
      <c r="F77" s="164" t="str">
        <f t="shared" si="2"/>
        <v/>
      </c>
      <c r="G77" s="163" t="s">
        <v>502</v>
      </c>
      <c r="H77" s="163" t="s">
        <v>502</v>
      </c>
      <c r="I77" s="164" t="str">
        <f t="shared" si="3"/>
        <v/>
      </c>
      <c r="J77" s="162" t="str">
        <f t="shared" si="4"/>
        <v/>
      </c>
      <c r="K77" s="162" t="str">
        <f t="shared" si="5"/>
        <v/>
      </c>
      <c r="L77" s="166" t="str">
        <f t="shared" si="6"/>
        <v/>
      </c>
      <c r="M77" s="167"/>
      <c r="N77" s="168"/>
      <c r="O77" s="169" t="str">
        <f t="shared" si="7"/>
        <v/>
      </c>
      <c r="P77" s="170" t="str">
        <f t="shared" si="9"/>
        <v/>
      </c>
      <c r="Q77" s="167"/>
      <c r="R77" s="114" t="str">
        <f t="shared" si="8"/>
        <v/>
      </c>
    </row>
    <row r="78" spans="1:18" s="60" customFormat="1" ht="60" customHeight="1" x14ac:dyDescent="0.3">
      <c r="A78" s="158"/>
      <c r="B78" s="159" t="str">
        <f t="shared" si="0"/>
        <v/>
      </c>
      <c r="C78" s="160"/>
      <c r="D78" s="162" t="str">
        <f t="shared" si="1"/>
        <v/>
      </c>
      <c r="E78" s="163" t="s">
        <v>502</v>
      </c>
      <c r="F78" s="164" t="str">
        <f t="shared" si="2"/>
        <v/>
      </c>
      <c r="G78" s="163" t="s">
        <v>502</v>
      </c>
      <c r="H78" s="163" t="s">
        <v>502</v>
      </c>
      <c r="I78" s="164" t="str">
        <f t="shared" si="3"/>
        <v/>
      </c>
      <c r="J78" s="162" t="str">
        <f t="shared" si="4"/>
        <v/>
      </c>
      <c r="K78" s="162" t="str">
        <f t="shared" si="5"/>
        <v/>
      </c>
      <c r="L78" s="166" t="str">
        <f t="shared" si="6"/>
        <v/>
      </c>
      <c r="M78" s="167"/>
      <c r="N78" s="168"/>
      <c r="O78" s="169" t="str">
        <f t="shared" si="7"/>
        <v/>
      </c>
      <c r="P78" s="170" t="str">
        <f t="shared" si="9"/>
        <v/>
      </c>
      <c r="Q78" s="167"/>
      <c r="R78" s="114" t="str">
        <f t="shared" si="8"/>
        <v/>
      </c>
    </row>
    <row r="79" spans="1:18" s="60" customFormat="1" ht="60" customHeight="1" x14ac:dyDescent="0.3">
      <c r="A79" s="158"/>
      <c r="B79" s="159" t="str">
        <f t="shared" si="0"/>
        <v/>
      </c>
      <c r="C79" s="160"/>
      <c r="D79" s="162" t="str">
        <f t="shared" si="1"/>
        <v/>
      </c>
      <c r="E79" s="163" t="s">
        <v>502</v>
      </c>
      <c r="F79" s="164" t="str">
        <f t="shared" si="2"/>
        <v/>
      </c>
      <c r="G79" s="163" t="s">
        <v>502</v>
      </c>
      <c r="H79" s="163" t="s">
        <v>502</v>
      </c>
      <c r="I79" s="164" t="str">
        <f t="shared" si="3"/>
        <v/>
      </c>
      <c r="J79" s="162" t="str">
        <f t="shared" si="4"/>
        <v/>
      </c>
      <c r="K79" s="162" t="str">
        <f t="shared" si="5"/>
        <v/>
      </c>
      <c r="L79" s="166" t="str">
        <f t="shared" si="6"/>
        <v/>
      </c>
      <c r="M79" s="167"/>
      <c r="N79" s="168"/>
      <c r="O79" s="169" t="str">
        <f t="shared" si="7"/>
        <v/>
      </c>
      <c r="P79" s="170" t="str">
        <f t="shared" si="9"/>
        <v/>
      </c>
      <c r="Q79" s="167"/>
      <c r="R79" s="114" t="str">
        <f t="shared" si="8"/>
        <v/>
      </c>
    </row>
    <row r="80" spans="1:18" s="60" customFormat="1" ht="60" customHeight="1" x14ac:dyDescent="0.3">
      <c r="A80" s="158"/>
      <c r="B80" s="159" t="str">
        <f t="shared" si="0"/>
        <v/>
      </c>
      <c r="C80" s="160"/>
      <c r="D80" s="162" t="str">
        <f t="shared" si="1"/>
        <v/>
      </c>
      <c r="E80" s="163" t="s">
        <v>502</v>
      </c>
      <c r="F80" s="164" t="str">
        <f t="shared" si="2"/>
        <v/>
      </c>
      <c r="G80" s="163" t="s">
        <v>502</v>
      </c>
      <c r="H80" s="163" t="s">
        <v>502</v>
      </c>
      <c r="I80" s="164" t="str">
        <f t="shared" si="3"/>
        <v/>
      </c>
      <c r="J80" s="162" t="str">
        <f t="shared" si="4"/>
        <v/>
      </c>
      <c r="K80" s="162" t="str">
        <f t="shared" si="5"/>
        <v/>
      </c>
      <c r="L80" s="166" t="str">
        <f t="shared" si="6"/>
        <v/>
      </c>
      <c r="M80" s="167"/>
      <c r="N80" s="168"/>
      <c r="O80" s="169" t="str">
        <f t="shared" si="7"/>
        <v/>
      </c>
      <c r="P80" s="170" t="str">
        <f t="shared" si="9"/>
        <v/>
      </c>
      <c r="Q80" s="167"/>
      <c r="R80" s="114" t="str">
        <f t="shared" si="8"/>
        <v/>
      </c>
    </row>
    <row r="81" spans="1:18" s="60" customFormat="1" ht="60" customHeight="1" x14ac:dyDescent="0.3">
      <c r="A81" s="158"/>
      <c r="B81" s="159" t="str">
        <f t="shared" si="0"/>
        <v/>
      </c>
      <c r="C81" s="160"/>
      <c r="D81" s="162" t="str">
        <f t="shared" si="1"/>
        <v/>
      </c>
      <c r="E81" s="163" t="s">
        <v>502</v>
      </c>
      <c r="F81" s="164" t="str">
        <f t="shared" si="2"/>
        <v/>
      </c>
      <c r="G81" s="163" t="s">
        <v>502</v>
      </c>
      <c r="H81" s="163" t="s">
        <v>502</v>
      </c>
      <c r="I81" s="164" t="str">
        <f t="shared" si="3"/>
        <v/>
      </c>
      <c r="J81" s="162" t="str">
        <f t="shared" si="4"/>
        <v/>
      </c>
      <c r="K81" s="162" t="str">
        <f t="shared" si="5"/>
        <v/>
      </c>
      <c r="L81" s="166" t="str">
        <f t="shared" si="6"/>
        <v/>
      </c>
      <c r="M81" s="167"/>
      <c r="N81" s="168"/>
      <c r="O81" s="169" t="str">
        <f t="shared" si="7"/>
        <v/>
      </c>
      <c r="P81" s="170" t="str">
        <f t="shared" si="9"/>
        <v/>
      </c>
      <c r="Q81" s="167"/>
      <c r="R81" s="114" t="str">
        <f t="shared" si="8"/>
        <v/>
      </c>
    </row>
    <row r="82" spans="1:18" s="60" customFormat="1" ht="60" customHeight="1" x14ac:dyDescent="0.3">
      <c r="A82" s="158"/>
      <c r="B82" s="159" t="str">
        <f t="shared" ref="B82:B145" si="10">IF($A82="","",_xlfn.XLOOKUP($A82,Proy_Folio,Proy_Nombre,"")&amp;"")</f>
        <v/>
      </c>
      <c r="C82" s="160"/>
      <c r="D82" s="162" t="str">
        <f t="shared" ref="D82:D145" si="11">IF($A82="","",IF($E82&lt;&gt;"",_xlfn.XLOOKUP($E82,Terr_Clave,Terr_Mun,"")&amp;"",IF($G82&lt;&gt;"",_xlfn.XLOOKUP(LEFT($G82,5),Terr_Clave,Terr_Mun,"")&amp;"","")))</f>
        <v/>
      </c>
      <c r="E82" s="163" t="s">
        <v>502</v>
      </c>
      <c r="F82" s="164" t="str">
        <f t="shared" ref="F82:F145" si="12">IF($G82="","",_xlfn.XLOOKUP($G82,AgebU_Loc,AgebU_NomLoc,"")&amp;"")</f>
        <v/>
      </c>
      <c r="G82" s="163" t="s">
        <v>502</v>
      </c>
      <c r="H82" s="163" t="s">
        <v>502</v>
      </c>
      <c r="I82" s="164" t="str">
        <f t="shared" ref="I82:I145" si="13">IF($A82="","",IF($C82=INDEX(Cat_TipoZona,1),IF(OR($G82="",$H82=""),"",$G82&amp;$H82),IF($C82=INDEX(Cat_TipoZona,2),$E82,"")))</f>
        <v/>
      </c>
      <c r="J82" s="162" t="str">
        <f t="shared" ref="J82:J145" si="14">IF($I82="","",IF($C82=INDEX(Cat_TipoZona,1),_xlfn.XLOOKUP($I82,AgebU_Clave,AgebU_ZAP,"")&amp;"",_xlfn.XLOOKUP($I82,Terr_Clave,Terr_ZAP,"")&amp;""))</f>
        <v/>
      </c>
      <c r="K82" s="162" t="str">
        <f t="shared" ref="K82:K145" si="15">IF($I82="","",IF($C82=INDEX(Cat_TipoZona,1),_xlfn.XLOOKUP($I82,AgebU_Clave,AgebU_Marg,"")&amp;"",_xlfn.XLOOKUP($I82,Terr_Clave,Terr_Marg,"")&amp;""))</f>
        <v/>
      </c>
      <c r="L82" s="166" t="str">
        <f t="shared" ref="L82:L145" si="16">IF($I82="","",IF($C82=INDEX(Cat_TipoZona,1),IFERROR(_xlfn.XLOOKUP($I82,AgebU_Clave,AgebU_Pts,""),""),IFERROR(_xlfn.XLOOKUP($I82,Terr_Clave,Terr_Pts,""),"")))</f>
        <v/>
      </c>
      <c r="M82" s="167"/>
      <c r="N82" s="168"/>
      <c r="O82" s="169" t="str">
        <f t="shared" ref="O82:O145" si="17">IF($A82="","",IF(SUMIFS(Ter_Cant,Ter_Folio,$A82)=0,"",$N82/SUMIFS(Ter_Cant,Ter_Folio,$A82)))</f>
        <v/>
      </c>
      <c r="P82" s="170" t="str">
        <f t="shared" si="9"/>
        <v/>
      </c>
      <c r="Q82" s="167"/>
      <c r="R82" s="114" t="str">
        <f t="shared" ref="R82:R145" si="18">IF($A82="","",IF(COUNTIF(Proy_Folio,$A82)=0,"Folio no registrado en 01_Proyectos",IF($C82="","Falta indicar el tipo de zona (urbano/rural)",IF(AND($C82=INDEX(Cat_TipoZona,1),OR($G82="",$H82="")),"Zona urbana: capture clave de localidad y AGEB",IF(AND($C82=INDEX(Cat_TipoZona,2),$E82=""),"Zona rural: capture la clave de municipio",IF($L82="","Territorio sin correspondencia en el catálogo aplicable (99_Catálogos, bloque 24 o 25)",IF(AND(_xlfn.MINIFS(Ter_Sj,Ter_Folio,$A82)&lt;&gt;_xlfn.MAXIFS(Ter_Sj,Ter_Folio,$A82),OR($M82="",$N82="")),"Puntuaciones territoriales distintas: falta unidad y cantidad de incidencia",IF(AND(_xlfn.MINIFS(Ter_Sj,Ter_Folio,$A82)&lt;&gt;_xlfn.MAXIFS(Ter_Sj,Ter_Folio,$A82),ABS(SUMIFS(Ter_Prop,Ter_Folio,$A82)-1)&gt;0.005),"Las proporciones de incidencia del proyecto no suman 100 %",""))))))))</f>
        <v/>
      </c>
    </row>
    <row r="83" spans="1:18" s="60" customFormat="1" ht="60" customHeight="1" x14ac:dyDescent="0.3">
      <c r="A83" s="158"/>
      <c r="B83" s="159" t="str">
        <f t="shared" si="10"/>
        <v/>
      </c>
      <c r="C83" s="160"/>
      <c r="D83" s="162" t="str">
        <f t="shared" si="11"/>
        <v/>
      </c>
      <c r="E83" s="163" t="s">
        <v>502</v>
      </c>
      <c r="F83" s="164" t="str">
        <f t="shared" si="12"/>
        <v/>
      </c>
      <c r="G83" s="163" t="s">
        <v>502</v>
      </c>
      <c r="H83" s="163" t="s">
        <v>502</v>
      </c>
      <c r="I83" s="164" t="str">
        <f t="shared" si="13"/>
        <v/>
      </c>
      <c r="J83" s="162" t="str">
        <f t="shared" si="14"/>
        <v/>
      </c>
      <c r="K83" s="162" t="str">
        <f t="shared" si="15"/>
        <v/>
      </c>
      <c r="L83" s="166" t="str">
        <f t="shared" si="16"/>
        <v/>
      </c>
      <c r="M83" s="167"/>
      <c r="N83" s="168"/>
      <c r="O83" s="169" t="str">
        <f t="shared" si="17"/>
        <v/>
      </c>
      <c r="P83" s="170" t="str">
        <f t="shared" ref="P83:P146" si="19">IF(OR($L83="",$O83=""),"",$L83*$O83)</f>
        <v/>
      </c>
      <c r="Q83" s="167"/>
      <c r="R83" s="114" t="str">
        <f t="shared" si="18"/>
        <v/>
      </c>
    </row>
    <row r="84" spans="1:18" s="60" customFormat="1" ht="60" customHeight="1" x14ac:dyDescent="0.3">
      <c r="A84" s="158"/>
      <c r="B84" s="159" t="str">
        <f t="shared" si="10"/>
        <v/>
      </c>
      <c r="C84" s="160"/>
      <c r="D84" s="162" t="str">
        <f t="shared" si="11"/>
        <v/>
      </c>
      <c r="E84" s="163" t="s">
        <v>502</v>
      </c>
      <c r="F84" s="164" t="str">
        <f t="shared" si="12"/>
        <v/>
      </c>
      <c r="G84" s="163" t="s">
        <v>502</v>
      </c>
      <c r="H84" s="163" t="s">
        <v>502</v>
      </c>
      <c r="I84" s="164" t="str">
        <f t="shared" si="13"/>
        <v/>
      </c>
      <c r="J84" s="162" t="str">
        <f t="shared" si="14"/>
        <v/>
      </c>
      <c r="K84" s="162" t="str">
        <f t="shared" si="15"/>
        <v/>
      </c>
      <c r="L84" s="166" t="str">
        <f t="shared" si="16"/>
        <v/>
      </c>
      <c r="M84" s="167"/>
      <c r="N84" s="168"/>
      <c r="O84" s="169" t="str">
        <f t="shared" si="17"/>
        <v/>
      </c>
      <c r="P84" s="170" t="str">
        <f t="shared" si="19"/>
        <v/>
      </c>
      <c r="Q84" s="167"/>
      <c r="R84" s="114" t="str">
        <f t="shared" si="18"/>
        <v/>
      </c>
    </row>
    <row r="85" spans="1:18" s="60" customFormat="1" ht="60" customHeight="1" x14ac:dyDescent="0.3">
      <c r="A85" s="158"/>
      <c r="B85" s="159" t="str">
        <f t="shared" si="10"/>
        <v/>
      </c>
      <c r="C85" s="160"/>
      <c r="D85" s="162" t="str">
        <f t="shared" si="11"/>
        <v/>
      </c>
      <c r="E85" s="163" t="s">
        <v>502</v>
      </c>
      <c r="F85" s="164" t="str">
        <f t="shared" si="12"/>
        <v/>
      </c>
      <c r="G85" s="163" t="s">
        <v>502</v>
      </c>
      <c r="H85" s="163" t="s">
        <v>502</v>
      </c>
      <c r="I85" s="164" t="str">
        <f t="shared" si="13"/>
        <v/>
      </c>
      <c r="J85" s="162" t="str">
        <f t="shared" si="14"/>
        <v/>
      </c>
      <c r="K85" s="162" t="str">
        <f t="shared" si="15"/>
        <v/>
      </c>
      <c r="L85" s="166" t="str">
        <f t="shared" si="16"/>
        <v/>
      </c>
      <c r="M85" s="167"/>
      <c r="N85" s="168"/>
      <c r="O85" s="169" t="str">
        <f t="shared" si="17"/>
        <v/>
      </c>
      <c r="P85" s="170" t="str">
        <f t="shared" si="19"/>
        <v/>
      </c>
      <c r="Q85" s="167"/>
      <c r="R85" s="114" t="str">
        <f t="shared" si="18"/>
        <v/>
      </c>
    </row>
    <row r="86" spans="1:18" s="60" customFormat="1" ht="60" customHeight="1" x14ac:dyDescent="0.3">
      <c r="A86" s="158"/>
      <c r="B86" s="159" t="str">
        <f t="shared" si="10"/>
        <v/>
      </c>
      <c r="C86" s="160"/>
      <c r="D86" s="162" t="str">
        <f t="shared" si="11"/>
        <v/>
      </c>
      <c r="E86" s="163" t="s">
        <v>502</v>
      </c>
      <c r="F86" s="164" t="str">
        <f t="shared" si="12"/>
        <v/>
      </c>
      <c r="G86" s="163" t="s">
        <v>502</v>
      </c>
      <c r="H86" s="163" t="s">
        <v>502</v>
      </c>
      <c r="I86" s="164" t="str">
        <f t="shared" si="13"/>
        <v/>
      </c>
      <c r="J86" s="162" t="str">
        <f t="shared" si="14"/>
        <v/>
      </c>
      <c r="K86" s="162" t="str">
        <f t="shared" si="15"/>
        <v/>
      </c>
      <c r="L86" s="166" t="str">
        <f t="shared" si="16"/>
        <v/>
      </c>
      <c r="M86" s="167"/>
      <c r="N86" s="168"/>
      <c r="O86" s="169" t="str">
        <f t="shared" si="17"/>
        <v/>
      </c>
      <c r="P86" s="170" t="str">
        <f t="shared" si="19"/>
        <v/>
      </c>
      <c r="Q86" s="167"/>
      <c r="R86" s="114" t="str">
        <f t="shared" si="18"/>
        <v/>
      </c>
    </row>
    <row r="87" spans="1:18" s="60" customFormat="1" ht="60" customHeight="1" x14ac:dyDescent="0.3">
      <c r="A87" s="158"/>
      <c r="B87" s="159" t="str">
        <f t="shared" si="10"/>
        <v/>
      </c>
      <c r="C87" s="160"/>
      <c r="D87" s="162" t="str">
        <f t="shared" si="11"/>
        <v/>
      </c>
      <c r="E87" s="163" t="s">
        <v>502</v>
      </c>
      <c r="F87" s="164" t="str">
        <f t="shared" si="12"/>
        <v/>
      </c>
      <c r="G87" s="163" t="s">
        <v>502</v>
      </c>
      <c r="H87" s="163" t="s">
        <v>502</v>
      </c>
      <c r="I87" s="164" t="str">
        <f t="shared" si="13"/>
        <v/>
      </c>
      <c r="J87" s="162" t="str">
        <f t="shared" si="14"/>
        <v/>
      </c>
      <c r="K87" s="162" t="str">
        <f t="shared" si="15"/>
        <v/>
      </c>
      <c r="L87" s="166" t="str">
        <f t="shared" si="16"/>
        <v/>
      </c>
      <c r="M87" s="167"/>
      <c r="N87" s="168"/>
      <c r="O87" s="169" t="str">
        <f t="shared" si="17"/>
        <v/>
      </c>
      <c r="P87" s="170" t="str">
        <f t="shared" si="19"/>
        <v/>
      </c>
      <c r="Q87" s="167"/>
      <c r="R87" s="114" t="str">
        <f t="shared" si="18"/>
        <v/>
      </c>
    </row>
    <row r="88" spans="1:18" s="60" customFormat="1" ht="60" customHeight="1" x14ac:dyDescent="0.3">
      <c r="A88" s="158"/>
      <c r="B88" s="159" t="str">
        <f t="shared" si="10"/>
        <v/>
      </c>
      <c r="C88" s="160"/>
      <c r="D88" s="162" t="str">
        <f t="shared" si="11"/>
        <v/>
      </c>
      <c r="E88" s="163" t="s">
        <v>502</v>
      </c>
      <c r="F88" s="164" t="str">
        <f t="shared" si="12"/>
        <v/>
      </c>
      <c r="G88" s="163" t="s">
        <v>502</v>
      </c>
      <c r="H88" s="163" t="s">
        <v>502</v>
      </c>
      <c r="I88" s="164" t="str">
        <f t="shared" si="13"/>
        <v/>
      </c>
      <c r="J88" s="162" t="str">
        <f t="shared" si="14"/>
        <v/>
      </c>
      <c r="K88" s="162" t="str">
        <f t="shared" si="15"/>
        <v/>
      </c>
      <c r="L88" s="166" t="str">
        <f t="shared" si="16"/>
        <v/>
      </c>
      <c r="M88" s="167"/>
      <c r="N88" s="168"/>
      <c r="O88" s="169" t="str">
        <f t="shared" si="17"/>
        <v/>
      </c>
      <c r="P88" s="170" t="str">
        <f t="shared" si="19"/>
        <v/>
      </c>
      <c r="Q88" s="167"/>
      <c r="R88" s="114" t="str">
        <f t="shared" si="18"/>
        <v/>
      </c>
    </row>
    <row r="89" spans="1:18" s="60" customFormat="1" ht="60" customHeight="1" x14ac:dyDescent="0.3">
      <c r="A89" s="158"/>
      <c r="B89" s="159" t="str">
        <f t="shared" si="10"/>
        <v/>
      </c>
      <c r="C89" s="160"/>
      <c r="D89" s="162" t="str">
        <f t="shared" si="11"/>
        <v/>
      </c>
      <c r="E89" s="163" t="s">
        <v>502</v>
      </c>
      <c r="F89" s="164" t="str">
        <f t="shared" si="12"/>
        <v/>
      </c>
      <c r="G89" s="163" t="s">
        <v>502</v>
      </c>
      <c r="H89" s="163" t="s">
        <v>502</v>
      </c>
      <c r="I89" s="164" t="str">
        <f t="shared" si="13"/>
        <v/>
      </c>
      <c r="J89" s="162" t="str">
        <f t="shared" si="14"/>
        <v/>
      </c>
      <c r="K89" s="162" t="str">
        <f t="shared" si="15"/>
        <v/>
      </c>
      <c r="L89" s="166" t="str">
        <f t="shared" si="16"/>
        <v/>
      </c>
      <c r="M89" s="167"/>
      <c r="N89" s="168"/>
      <c r="O89" s="169" t="str">
        <f t="shared" si="17"/>
        <v/>
      </c>
      <c r="P89" s="170" t="str">
        <f t="shared" si="19"/>
        <v/>
      </c>
      <c r="Q89" s="167"/>
      <c r="R89" s="114" t="str">
        <f t="shared" si="18"/>
        <v/>
      </c>
    </row>
    <row r="90" spans="1:18" s="60" customFormat="1" ht="60" customHeight="1" x14ac:dyDescent="0.3">
      <c r="A90" s="158"/>
      <c r="B90" s="159" t="str">
        <f t="shared" si="10"/>
        <v/>
      </c>
      <c r="C90" s="160"/>
      <c r="D90" s="162" t="str">
        <f t="shared" si="11"/>
        <v/>
      </c>
      <c r="E90" s="163" t="s">
        <v>502</v>
      </c>
      <c r="F90" s="164" t="str">
        <f t="shared" si="12"/>
        <v/>
      </c>
      <c r="G90" s="163" t="s">
        <v>502</v>
      </c>
      <c r="H90" s="163" t="s">
        <v>502</v>
      </c>
      <c r="I90" s="164" t="str">
        <f t="shared" si="13"/>
        <v/>
      </c>
      <c r="J90" s="162" t="str">
        <f t="shared" si="14"/>
        <v/>
      </c>
      <c r="K90" s="162" t="str">
        <f t="shared" si="15"/>
        <v/>
      </c>
      <c r="L90" s="166" t="str">
        <f t="shared" si="16"/>
        <v/>
      </c>
      <c r="M90" s="167"/>
      <c r="N90" s="168"/>
      <c r="O90" s="169" t="str">
        <f t="shared" si="17"/>
        <v/>
      </c>
      <c r="P90" s="170" t="str">
        <f t="shared" si="19"/>
        <v/>
      </c>
      <c r="Q90" s="167"/>
      <c r="R90" s="114" t="str">
        <f t="shared" si="18"/>
        <v/>
      </c>
    </row>
    <row r="91" spans="1:18" s="60" customFormat="1" ht="60" customHeight="1" x14ac:dyDescent="0.3">
      <c r="A91" s="158"/>
      <c r="B91" s="159" t="str">
        <f t="shared" si="10"/>
        <v/>
      </c>
      <c r="C91" s="160"/>
      <c r="D91" s="162" t="str">
        <f t="shared" si="11"/>
        <v/>
      </c>
      <c r="E91" s="163" t="s">
        <v>502</v>
      </c>
      <c r="F91" s="164" t="str">
        <f t="shared" si="12"/>
        <v/>
      </c>
      <c r="G91" s="163" t="s">
        <v>502</v>
      </c>
      <c r="H91" s="163" t="s">
        <v>502</v>
      </c>
      <c r="I91" s="164" t="str">
        <f t="shared" si="13"/>
        <v/>
      </c>
      <c r="J91" s="162" t="str">
        <f t="shared" si="14"/>
        <v/>
      </c>
      <c r="K91" s="162" t="str">
        <f t="shared" si="15"/>
        <v/>
      </c>
      <c r="L91" s="166" t="str">
        <f t="shared" si="16"/>
        <v/>
      </c>
      <c r="M91" s="167"/>
      <c r="N91" s="168"/>
      <c r="O91" s="169" t="str">
        <f t="shared" si="17"/>
        <v/>
      </c>
      <c r="P91" s="170" t="str">
        <f t="shared" si="19"/>
        <v/>
      </c>
      <c r="Q91" s="167"/>
      <c r="R91" s="114" t="str">
        <f t="shared" si="18"/>
        <v/>
      </c>
    </row>
    <row r="92" spans="1:18" s="60" customFormat="1" ht="60" customHeight="1" x14ac:dyDescent="0.3">
      <c r="A92" s="158"/>
      <c r="B92" s="159" t="str">
        <f t="shared" si="10"/>
        <v/>
      </c>
      <c r="C92" s="160"/>
      <c r="D92" s="162" t="str">
        <f t="shared" si="11"/>
        <v/>
      </c>
      <c r="E92" s="163" t="s">
        <v>502</v>
      </c>
      <c r="F92" s="164" t="str">
        <f t="shared" si="12"/>
        <v/>
      </c>
      <c r="G92" s="163" t="s">
        <v>502</v>
      </c>
      <c r="H92" s="163" t="s">
        <v>502</v>
      </c>
      <c r="I92" s="164" t="str">
        <f t="shared" si="13"/>
        <v/>
      </c>
      <c r="J92" s="162" t="str">
        <f t="shared" si="14"/>
        <v/>
      </c>
      <c r="K92" s="162" t="str">
        <f t="shared" si="15"/>
        <v/>
      </c>
      <c r="L92" s="166" t="str">
        <f t="shared" si="16"/>
        <v/>
      </c>
      <c r="M92" s="167"/>
      <c r="N92" s="168"/>
      <c r="O92" s="169" t="str">
        <f t="shared" si="17"/>
        <v/>
      </c>
      <c r="P92" s="170" t="str">
        <f t="shared" si="19"/>
        <v/>
      </c>
      <c r="Q92" s="167"/>
      <c r="R92" s="114" t="str">
        <f t="shared" si="18"/>
        <v/>
      </c>
    </row>
    <row r="93" spans="1:18" s="60" customFormat="1" ht="60" customHeight="1" x14ac:dyDescent="0.3">
      <c r="A93" s="158"/>
      <c r="B93" s="159" t="str">
        <f t="shared" si="10"/>
        <v/>
      </c>
      <c r="C93" s="160"/>
      <c r="D93" s="162" t="str">
        <f t="shared" si="11"/>
        <v/>
      </c>
      <c r="E93" s="163" t="s">
        <v>502</v>
      </c>
      <c r="F93" s="164" t="str">
        <f t="shared" si="12"/>
        <v/>
      </c>
      <c r="G93" s="163" t="s">
        <v>502</v>
      </c>
      <c r="H93" s="163" t="s">
        <v>502</v>
      </c>
      <c r="I93" s="164" t="str">
        <f t="shared" si="13"/>
        <v/>
      </c>
      <c r="J93" s="162" t="str">
        <f t="shared" si="14"/>
        <v/>
      </c>
      <c r="K93" s="162" t="str">
        <f t="shared" si="15"/>
        <v/>
      </c>
      <c r="L93" s="166" t="str">
        <f t="shared" si="16"/>
        <v/>
      </c>
      <c r="M93" s="167"/>
      <c r="N93" s="168"/>
      <c r="O93" s="169" t="str">
        <f t="shared" si="17"/>
        <v/>
      </c>
      <c r="P93" s="170" t="str">
        <f t="shared" si="19"/>
        <v/>
      </c>
      <c r="Q93" s="167"/>
      <c r="R93" s="114" t="str">
        <f t="shared" si="18"/>
        <v/>
      </c>
    </row>
    <row r="94" spans="1:18" s="60" customFormat="1" ht="60" customHeight="1" x14ac:dyDescent="0.3">
      <c r="A94" s="158"/>
      <c r="B94" s="159" t="str">
        <f t="shared" si="10"/>
        <v/>
      </c>
      <c r="C94" s="160"/>
      <c r="D94" s="162" t="str">
        <f t="shared" si="11"/>
        <v/>
      </c>
      <c r="E94" s="163" t="s">
        <v>502</v>
      </c>
      <c r="F94" s="164" t="str">
        <f t="shared" si="12"/>
        <v/>
      </c>
      <c r="G94" s="163" t="s">
        <v>502</v>
      </c>
      <c r="H94" s="163" t="s">
        <v>502</v>
      </c>
      <c r="I94" s="164" t="str">
        <f t="shared" si="13"/>
        <v/>
      </c>
      <c r="J94" s="162" t="str">
        <f t="shared" si="14"/>
        <v/>
      </c>
      <c r="K94" s="162" t="str">
        <f t="shared" si="15"/>
        <v/>
      </c>
      <c r="L94" s="166" t="str">
        <f t="shared" si="16"/>
        <v/>
      </c>
      <c r="M94" s="167"/>
      <c r="N94" s="168"/>
      <c r="O94" s="169" t="str">
        <f t="shared" si="17"/>
        <v/>
      </c>
      <c r="P94" s="170" t="str">
        <f t="shared" si="19"/>
        <v/>
      </c>
      <c r="Q94" s="167"/>
      <c r="R94" s="114" t="str">
        <f t="shared" si="18"/>
        <v/>
      </c>
    </row>
    <row r="95" spans="1:18" s="60" customFormat="1" ht="60" customHeight="1" x14ac:dyDescent="0.3">
      <c r="A95" s="158"/>
      <c r="B95" s="159" t="str">
        <f t="shared" si="10"/>
        <v/>
      </c>
      <c r="C95" s="160"/>
      <c r="D95" s="162" t="str">
        <f t="shared" si="11"/>
        <v/>
      </c>
      <c r="E95" s="163" t="s">
        <v>502</v>
      </c>
      <c r="F95" s="164" t="str">
        <f t="shared" si="12"/>
        <v/>
      </c>
      <c r="G95" s="163" t="s">
        <v>502</v>
      </c>
      <c r="H95" s="163" t="s">
        <v>502</v>
      </c>
      <c r="I95" s="164" t="str">
        <f t="shared" si="13"/>
        <v/>
      </c>
      <c r="J95" s="162" t="str">
        <f t="shared" si="14"/>
        <v/>
      </c>
      <c r="K95" s="162" t="str">
        <f t="shared" si="15"/>
        <v/>
      </c>
      <c r="L95" s="166" t="str">
        <f t="shared" si="16"/>
        <v/>
      </c>
      <c r="M95" s="167"/>
      <c r="N95" s="168"/>
      <c r="O95" s="169" t="str">
        <f t="shared" si="17"/>
        <v/>
      </c>
      <c r="P95" s="170" t="str">
        <f t="shared" si="19"/>
        <v/>
      </c>
      <c r="Q95" s="167"/>
      <c r="R95" s="114" t="str">
        <f t="shared" si="18"/>
        <v/>
      </c>
    </row>
    <row r="96" spans="1:18" s="60" customFormat="1" ht="60" customHeight="1" x14ac:dyDescent="0.3">
      <c r="A96" s="158"/>
      <c r="B96" s="159" t="str">
        <f t="shared" si="10"/>
        <v/>
      </c>
      <c r="C96" s="160"/>
      <c r="D96" s="162" t="str">
        <f t="shared" si="11"/>
        <v/>
      </c>
      <c r="E96" s="163" t="s">
        <v>502</v>
      </c>
      <c r="F96" s="164" t="str">
        <f t="shared" si="12"/>
        <v/>
      </c>
      <c r="G96" s="163" t="s">
        <v>502</v>
      </c>
      <c r="H96" s="163" t="s">
        <v>502</v>
      </c>
      <c r="I96" s="164" t="str">
        <f t="shared" si="13"/>
        <v/>
      </c>
      <c r="J96" s="162" t="str">
        <f t="shared" si="14"/>
        <v/>
      </c>
      <c r="K96" s="162" t="str">
        <f t="shared" si="15"/>
        <v/>
      </c>
      <c r="L96" s="166" t="str">
        <f t="shared" si="16"/>
        <v/>
      </c>
      <c r="M96" s="167"/>
      <c r="N96" s="168"/>
      <c r="O96" s="169" t="str">
        <f t="shared" si="17"/>
        <v/>
      </c>
      <c r="P96" s="170" t="str">
        <f t="shared" si="19"/>
        <v/>
      </c>
      <c r="Q96" s="167"/>
      <c r="R96" s="114" t="str">
        <f t="shared" si="18"/>
        <v/>
      </c>
    </row>
    <row r="97" spans="1:18" s="60" customFormat="1" ht="60" customHeight="1" x14ac:dyDescent="0.3">
      <c r="A97" s="158"/>
      <c r="B97" s="159" t="str">
        <f t="shared" si="10"/>
        <v/>
      </c>
      <c r="C97" s="160"/>
      <c r="D97" s="162" t="str">
        <f t="shared" si="11"/>
        <v/>
      </c>
      <c r="E97" s="163" t="s">
        <v>502</v>
      </c>
      <c r="F97" s="164" t="str">
        <f t="shared" si="12"/>
        <v/>
      </c>
      <c r="G97" s="163" t="s">
        <v>502</v>
      </c>
      <c r="H97" s="163" t="s">
        <v>502</v>
      </c>
      <c r="I97" s="164" t="str">
        <f t="shared" si="13"/>
        <v/>
      </c>
      <c r="J97" s="162" t="str">
        <f t="shared" si="14"/>
        <v/>
      </c>
      <c r="K97" s="162" t="str">
        <f t="shared" si="15"/>
        <v/>
      </c>
      <c r="L97" s="166" t="str">
        <f t="shared" si="16"/>
        <v/>
      </c>
      <c r="M97" s="167"/>
      <c r="N97" s="168"/>
      <c r="O97" s="169" t="str">
        <f t="shared" si="17"/>
        <v/>
      </c>
      <c r="P97" s="170" t="str">
        <f t="shared" si="19"/>
        <v/>
      </c>
      <c r="Q97" s="167"/>
      <c r="R97" s="114" t="str">
        <f t="shared" si="18"/>
        <v/>
      </c>
    </row>
    <row r="98" spans="1:18" s="60" customFormat="1" ht="60" customHeight="1" x14ac:dyDescent="0.3">
      <c r="A98" s="158"/>
      <c r="B98" s="159" t="str">
        <f t="shared" si="10"/>
        <v/>
      </c>
      <c r="C98" s="160"/>
      <c r="D98" s="162" t="str">
        <f t="shared" si="11"/>
        <v/>
      </c>
      <c r="E98" s="163" t="s">
        <v>502</v>
      </c>
      <c r="F98" s="164" t="str">
        <f t="shared" si="12"/>
        <v/>
      </c>
      <c r="G98" s="163" t="s">
        <v>502</v>
      </c>
      <c r="H98" s="163" t="s">
        <v>502</v>
      </c>
      <c r="I98" s="164" t="str">
        <f t="shared" si="13"/>
        <v/>
      </c>
      <c r="J98" s="162" t="str">
        <f t="shared" si="14"/>
        <v/>
      </c>
      <c r="K98" s="162" t="str">
        <f t="shared" si="15"/>
        <v/>
      </c>
      <c r="L98" s="166" t="str">
        <f t="shared" si="16"/>
        <v/>
      </c>
      <c r="M98" s="167"/>
      <c r="N98" s="168"/>
      <c r="O98" s="169" t="str">
        <f t="shared" si="17"/>
        <v/>
      </c>
      <c r="P98" s="170" t="str">
        <f t="shared" si="19"/>
        <v/>
      </c>
      <c r="Q98" s="167"/>
      <c r="R98" s="114" t="str">
        <f t="shared" si="18"/>
        <v/>
      </c>
    </row>
    <row r="99" spans="1:18" s="60" customFormat="1" ht="60" customHeight="1" x14ac:dyDescent="0.3">
      <c r="A99" s="158"/>
      <c r="B99" s="159" t="str">
        <f t="shared" si="10"/>
        <v/>
      </c>
      <c r="C99" s="160"/>
      <c r="D99" s="162" t="str">
        <f t="shared" si="11"/>
        <v/>
      </c>
      <c r="E99" s="163" t="s">
        <v>502</v>
      </c>
      <c r="F99" s="164" t="str">
        <f t="shared" si="12"/>
        <v/>
      </c>
      <c r="G99" s="163" t="s">
        <v>502</v>
      </c>
      <c r="H99" s="163" t="s">
        <v>502</v>
      </c>
      <c r="I99" s="164" t="str">
        <f t="shared" si="13"/>
        <v/>
      </c>
      <c r="J99" s="162" t="str">
        <f t="shared" si="14"/>
        <v/>
      </c>
      <c r="K99" s="162" t="str">
        <f t="shared" si="15"/>
        <v/>
      </c>
      <c r="L99" s="166" t="str">
        <f t="shared" si="16"/>
        <v/>
      </c>
      <c r="M99" s="167"/>
      <c r="N99" s="168"/>
      <c r="O99" s="169" t="str">
        <f t="shared" si="17"/>
        <v/>
      </c>
      <c r="P99" s="170" t="str">
        <f t="shared" si="19"/>
        <v/>
      </c>
      <c r="Q99" s="167"/>
      <c r="R99" s="114" t="str">
        <f t="shared" si="18"/>
        <v/>
      </c>
    </row>
    <row r="100" spans="1:18" s="60" customFormat="1" ht="60" customHeight="1" x14ac:dyDescent="0.3">
      <c r="A100" s="158"/>
      <c r="B100" s="159" t="str">
        <f t="shared" si="10"/>
        <v/>
      </c>
      <c r="C100" s="160"/>
      <c r="D100" s="162" t="str">
        <f t="shared" si="11"/>
        <v/>
      </c>
      <c r="E100" s="163" t="s">
        <v>502</v>
      </c>
      <c r="F100" s="164" t="str">
        <f t="shared" si="12"/>
        <v/>
      </c>
      <c r="G100" s="163" t="s">
        <v>502</v>
      </c>
      <c r="H100" s="163" t="s">
        <v>502</v>
      </c>
      <c r="I100" s="164" t="str">
        <f t="shared" si="13"/>
        <v/>
      </c>
      <c r="J100" s="162" t="str">
        <f t="shared" si="14"/>
        <v/>
      </c>
      <c r="K100" s="162" t="str">
        <f t="shared" si="15"/>
        <v/>
      </c>
      <c r="L100" s="166" t="str">
        <f t="shared" si="16"/>
        <v/>
      </c>
      <c r="M100" s="167"/>
      <c r="N100" s="168"/>
      <c r="O100" s="169" t="str">
        <f t="shared" si="17"/>
        <v/>
      </c>
      <c r="P100" s="170" t="str">
        <f t="shared" si="19"/>
        <v/>
      </c>
      <c r="Q100" s="167"/>
      <c r="R100" s="114" t="str">
        <f t="shared" si="18"/>
        <v/>
      </c>
    </row>
    <row r="101" spans="1:18" s="60" customFormat="1" ht="60" customHeight="1" x14ac:dyDescent="0.3">
      <c r="A101" s="158"/>
      <c r="B101" s="159" t="str">
        <f t="shared" si="10"/>
        <v/>
      </c>
      <c r="C101" s="160"/>
      <c r="D101" s="162" t="str">
        <f t="shared" si="11"/>
        <v/>
      </c>
      <c r="E101" s="163" t="s">
        <v>502</v>
      </c>
      <c r="F101" s="164" t="str">
        <f t="shared" si="12"/>
        <v/>
      </c>
      <c r="G101" s="163" t="s">
        <v>502</v>
      </c>
      <c r="H101" s="163" t="s">
        <v>502</v>
      </c>
      <c r="I101" s="164" t="str">
        <f t="shared" si="13"/>
        <v/>
      </c>
      <c r="J101" s="162" t="str">
        <f t="shared" si="14"/>
        <v/>
      </c>
      <c r="K101" s="162" t="str">
        <f t="shared" si="15"/>
        <v/>
      </c>
      <c r="L101" s="166" t="str">
        <f t="shared" si="16"/>
        <v/>
      </c>
      <c r="M101" s="167"/>
      <c r="N101" s="168"/>
      <c r="O101" s="169" t="str">
        <f t="shared" si="17"/>
        <v/>
      </c>
      <c r="P101" s="170" t="str">
        <f t="shared" si="19"/>
        <v/>
      </c>
      <c r="Q101" s="167"/>
      <c r="R101" s="114" t="str">
        <f t="shared" si="18"/>
        <v/>
      </c>
    </row>
    <row r="102" spans="1:18" s="60" customFormat="1" ht="60" customHeight="1" x14ac:dyDescent="0.3">
      <c r="A102" s="158"/>
      <c r="B102" s="159" t="str">
        <f t="shared" si="10"/>
        <v/>
      </c>
      <c r="C102" s="160"/>
      <c r="D102" s="162" t="str">
        <f t="shared" si="11"/>
        <v/>
      </c>
      <c r="E102" s="163" t="s">
        <v>502</v>
      </c>
      <c r="F102" s="164" t="str">
        <f t="shared" si="12"/>
        <v/>
      </c>
      <c r="G102" s="163" t="s">
        <v>502</v>
      </c>
      <c r="H102" s="163" t="s">
        <v>502</v>
      </c>
      <c r="I102" s="164" t="str">
        <f t="shared" si="13"/>
        <v/>
      </c>
      <c r="J102" s="162" t="str">
        <f t="shared" si="14"/>
        <v/>
      </c>
      <c r="K102" s="162" t="str">
        <f t="shared" si="15"/>
        <v/>
      </c>
      <c r="L102" s="166" t="str">
        <f t="shared" si="16"/>
        <v/>
      </c>
      <c r="M102" s="167"/>
      <c r="N102" s="168"/>
      <c r="O102" s="169" t="str">
        <f t="shared" si="17"/>
        <v/>
      </c>
      <c r="P102" s="170" t="str">
        <f t="shared" si="19"/>
        <v/>
      </c>
      <c r="Q102" s="167"/>
      <c r="R102" s="114" t="str">
        <f t="shared" si="18"/>
        <v/>
      </c>
    </row>
    <row r="103" spans="1:18" s="60" customFormat="1" ht="60" customHeight="1" x14ac:dyDescent="0.3">
      <c r="A103" s="158"/>
      <c r="B103" s="159" t="str">
        <f t="shared" si="10"/>
        <v/>
      </c>
      <c r="C103" s="160"/>
      <c r="D103" s="162" t="str">
        <f t="shared" si="11"/>
        <v/>
      </c>
      <c r="E103" s="163" t="s">
        <v>502</v>
      </c>
      <c r="F103" s="164" t="str">
        <f t="shared" si="12"/>
        <v/>
      </c>
      <c r="G103" s="163" t="s">
        <v>502</v>
      </c>
      <c r="H103" s="163" t="s">
        <v>502</v>
      </c>
      <c r="I103" s="164" t="str">
        <f t="shared" si="13"/>
        <v/>
      </c>
      <c r="J103" s="162" t="str">
        <f t="shared" si="14"/>
        <v/>
      </c>
      <c r="K103" s="162" t="str">
        <f t="shared" si="15"/>
        <v/>
      </c>
      <c r="L103" s="166" t="str">
        <f t="shared" si="16"/>
        <v/>
      </c>
      <c r="M103" s="167"/>
      <c r="N103" s="168"/>
      <c r="O103" s="169" t="str">
        <f t="shared" si="17"/>
        <v/>
      </c>
      <c r="P103" s="170" t="str">
        <f t="shared" si="19"/>
        <v/>
      </c>
      <c r="Q103" s="167"/>
      <c r="R103" s="114" t="str">
        <f t="shared" si="18"/>
        <v/>
      </c>
    </row>
    <row r="104" spans="1:18" s="60" customFormat="1" ht="60" customHeight="1" x14ac:dyDescent="0.3">
      <c r="A104" s="158"/>
      <c r="B104" s="159" t="str">
        <f t="shared" si="10"/>
        <v/>
      </c>
      <c r="C104" s="160"/>
      <c r="D104" s="162" t="str">
        <f t="shared" si="11"/>
        <v/>
      </c>
      <c r="E104" s="163" t="s">
        <v>502</v>
      </c>
      <c r="F104" s="164" t="str">
        <f t="shared" si="12"/>
        <v/>
      </c>
      <c r="G104" s="163" t="s">
        <v>502</v>
      </c>
      <c r="H104" s="163" t="s">
        <v>502</v>
      </c>
      <c r="I104" s="164" t="str">
        <f t="shared" si="13"/>
        <v/>
      </c>
      <c r="J104" s="162" t="str">
        <f t="shared" si="14"/>
        <v/>
      </c>
      <c r="K104" s="162" t="str">
        <f t="shared" si="15"/>
        <v/>
      </c>
      <c r="L104" s="166" t="str">
        <f t="shared" si="16"/>
        <v/>
      </c>
      <c r="M104" s="167"/>
      <c r="N104" s="168"/>
      <c r="O104" s="169" t="str">
        <f t="shared" si="17"/>
        <v/>
      </c>
      <c r="P104" s="170" t="str">
        <f t="shared" si="19"/>
        <v/>
      </c>
      <c r="Q104" s="167"/>
      <c r="R104" s="114" t="str">
        <f t="shared" si="18"/>
        <v/>
      </c>
    </row>
    <row r="105" spans="1:18" s="60" customFormat="1" ht="60" customHeight="1" x14ac:dyDescent="0.3">
      <c r="A105" s="158"/>
      <c r="B105" s="159" t="str">
        <f t="shared" si="10"/>
        <v/>
      </c>
      <c r="C105" s="160"/>
      <c r="D105" s="162" t="str">
        <f t="shared" si="11"/>
        <v/>
      </c>
      <c r="E105" s="163" t="s">
        <v>502</v>
      </c>
      <c r="F105" s="164" t="str">
        <f t="shared" si="12"/>
        <v/>
      </c>
      <c r="G105" s="163" t="s">
        <v>502</v>
      </c>
      <c r="H105" s="163" t="s">
        <v>502</v>
      </c>
      <c r="I105" s="164" t="str">
        <f t="shared" si="13"/>
        <v/>
      </c>
      <c r="J105" s="162" t="str">
        <f t="shared" si="14"/>
        <v/>
      </c>
      <c r="K105" s="162" t="str">
        <f t="shared" si="15"/>
        <v/>
      </c>
      <c r="L105" s="166" t="str">
        <f t="shared" si="16"/>
        <v/>
      </c>
      <c r="M105" s="167"/>
      <c r="N105" s="168"/>
      <c r="O105" s="169" t="str">
        <f t="shared" si="17"/>
        <v/>
      </c>
      <c r="P105" s="170" t="str">
        <f t="shared" si="19"/>
        <v/>
      </c>
      <c r="Q105" s="167"/>
      <c r="R105" s="114" t="str">
        <f t="shared" si="18"/>
        <v/>
      </c>
    </row>
    <row r="106" spans="1:18" s="60" customFormat="1" ht="60" customHeight="1" x14ac:dyDescent="0.3">
      <c r="A106" s="158"/>
      <c r="B106" s="159" t="str">
        <f t="shared" si="10"/>
        <v/>
      </c>
      <c r="C106" s="160"/>
      <c r="D106" s="162" t="str">
        <f t="shared" si="11"/>
        <v/>
      </c>
      <c r="E106" s="163" t="s">
        <v>502</v>
      </c>
      <c r="F106" s="164" t="str">
        <f t="shared" si="12"/>
        <v/>
      </c>
      <c r="G106" s="163" t="s">
        <v>502</v>
      </c>
      <c r="H106" s="163" t="s">
        <v>502</v>
      </c>
      <c r="I106" s="164" t="str">
        <f t="shared" si="13"/>
        <v/>
      </c>
      <c r="J106" s="162" t="str">
        <f t="shared" si="14"/>
        <v/>
      </c>
      <c r="K106" s="162" t="str">
        <f t="shared" si="15"/>
        <v/>
      </c>
      <c r="L106" s="166" t="str">
        <f t="shared" si="16"/>
        <v/>
      </c>
      <c r="M106" s="167"/>
      <c r="N106" s="168"/>
      <c r="O106" s="169" t="str">
        <f t="shared" si="17"/>
        <v/>
      </c>
      <c r="P106" s="170" t="str">
        <f t="shared" si="19"/>
        <v/>
      </c>
      <c r="Q106" s="167"/>
      <c r="R106" s="114" t="str">
        <f t="shared" si="18"/>
        <v/>
      </c>
    </row>
    <row r="107" spans="1:18" s="60" customFormat="1" ht="60" customHeight="1" x14ac:dyDescent="0.3">
      <c r="A107" s="158"/>
      <c r="B107" s="159" t="str">
        <f t="shared" si="10"/>
        <v/>
      </c>
      <c r="C107" s="160"/>
      <c r="D107" s="162" t="str">
        <f t="shared" si="11"/>
        <v/>
      </c>
      <c r="E107" s="163" t="s">
        <v>502</v>
      </c>
      <c r="F107" s="164" t="str">
        <f t="shared" si="12"/>
        <v/>
      </c>
      <c r="G107" s="163" t="s">
        <v>502</v>
      </c>
      <c r="H107" s="163" t="s">
        <v>502</v>
      </c>
      <c r="I107" s="164" t="str">
        <f t="shared" si="13"/>
        <v/>
      </c>
      <c r="J107" s="162" t="str">
        <f t="shared" si="14"/>
        <v/>
      </c>
      <c r="K107" s="162" t="str">
        <f t="shared" si="15"/>
        <v/>
      </c>
      <c r="L107" s="166" t="str">
        <f t="shared" si="16"/>
        <v/>
      </c>
      <c r="M107" s="167"/>
      <c r="N107" s="168"/>
      <c r="O107" s="169" t="str">
        <f t="shared" si="17"/>
        <v/>
      </c>
      <c r="P107" s="170" t="str">
        <f t="shared" si="19"/>
        <v/>
      </c>
      <c r="Q107" s="167"/>
      <c r="R107" s="114" t="str">
        <f t="shared" si="18"/>
        <v/>
      </c>
    </row>
    <row r="108" spans="1:18" s="60" customFormat="1" ht="60" customHeight="1" x14ac:dyDescent="0.3">
      <c r="A108" s="158"/>
      <c r="B108" s="159" t="str">
        <f t="shared" si="10"/>
        <v/>
      </c>
      <c r="C108" s="160"/>
      <c r="D108" s="162" t="str">
        <f t="shared" si="11"/>
        <v/>
      </c>
      <c r="E108" s="163" t="s">
        <v>502</v>
      </c>
      <c r="F108" s="164" t="str">
        <f t="shared" si="12"/>
        <v/>
      </c>
      <c r="G108" s="163" t="s">
        <v>502</v>
      </c>
      <c r="H108" s="163" t="s">
        <v>502</v>
      </c>
      <c r="I108" s="164" t="str">
        <f t="shared" si="13"/>
        <v/>
      </c>
      <c r="J108" s="162" t="str">
        <f t="shared" si="14"/>
        <v/>
      </c>
      <c r="K108" s="162" t="str">
        <f t="shared" si="15"/>
        <v/>
      </c>
      <c r="L108" s="166" t="str">
        <f t="shared" si="16"/>
        <v/>
      </c>
      <c r="M108" s="167"/>
      <c r="N108" s="168"/>
      <c r="O108" s="169" t="str">
        <f t="shared" si="17"/>
        <v/>
      </c>
      <c r="P108" s="170" t="str">
        <f t="shared" si="19"/>
        <v/>
      </c>
      <c r="Q108" s="167"/>
      <c r="R108" s="114" t="str">
        <f t="shared" si="18"/>
        <v/>
      </c>
    </row>
    <row r="109" spans="1:18" s="60" customFormat="1" ht="60" customHeight="1" x14ac:dyDescent="0.3">
      <c r="A109" s="158"/>
      <c r="B109" s="159" t="str">
        <f t="shared" si="10"/>
        <v/>
      </c>
      <c r="C109" s="160"/>
      <c r="D109" s="162" t="str">
        <f t="shared" si="11"/>
        <v/>
      </c>
      <c r="E109" s="163" t="s">
        <v>502</v>
      </c>
      <c r="F109" s="164" t="str">
        <f t="shared" si="12"/>
        <v/>
      </c>
      <c r="G109" s="163" t="s">
        <v>502</v>
      </c>
      <c r="H109" s="163" t="s">
        <v>502</v>
      </c>
      <c r="I109" s="164" t="str">
        <f t="shared" si="13"/>
        <v/>
      </c>
      <c r="J109" s="162" t="str">
        <f t="shared" si="14"/>
        <v/>
      </c>
      <c r="K109" s="162" t="str">
        <f t="shared" si="15"/>
        <v/>
      </c>
      <c r="L109" s="166" t="str">
        <f t="shared" si="16"/>
        <v/>
      </c>
      <c r="M109" s="167"/>
      <c r="N109" s="168"/>
      <c r="O109" s="169" t="str">
        <f t="shared" si="17"/>
        <v/>
      </c>
      <c r="P109" s="170" t="str">
        <f t="shared" si="19"/>
        <v/>
      </c>
      <c r="Q109" s="167"/>
      <c r="R109" s="114" t="str">
        <f t="shared" si="18"/>
        <v/>
      </c>
    </row>
    <row r="110" spans="1:18" s="60" customFormat="1" ht="60" customHeight="1" x14ac:dyDescent="0.3">
      <c r="A110" s="158"/>
      <c r="B110" s="159" t="str">
        <f t="shared" si="10"/>
        <v/>
      </c>
      <c r="C110" s="160"/>
      <c r="D110" s="162" t="str">
        <f t="shared" si="11"/>
        <v/>
      </c>
      <c r="E110" s="163" t="s">
        <v>502</v>
      </c>
      <c r="F110" s="164" t="str">
        <f t="shared" si="12"/>
        <v/>
      </c>
      <c r="G110" s="163" t="s">
        <v>502</v>
      </c>
      <c r="H110" s="163" t="s">
        <v>502</v>
      </c>
      <c r="I110" s="164" t="str">
        <f t="shared" si="13"/>
        <v/>
      </c>
      <c r="J110" s="162" t="str">
        <f t="shared" si="14"/>
        <v/>
      </c>
      <c r="K110" s="162" t="str">
        <f t="shared" si="15"/>
        <v/>
      </c>
      <c r="L110" s="166" t="str">
        <f t="shared" si="16"/>
        <v/>
      </c>
      <c r="M110" s="167"/>
      <c r="N110" s="168"/>
      <c r="O110" s="169" t="str">
        <f t="shared" si="17"/>
        <v/>
      </c>
      <c r="P110" s="170" t="str">
        <f t="shared" si="19"/>
        <v/>
      </c>
      <c r="Q110" s="167"/>
      <c r="R110" s="114" t="str">
        <f t="shared" si="18"/>
        <v/>
      </c>
    </row>
    <row r="111" spans="1:18" s="60" customFormat="1" ht="60" customHeight="1" x14ac:dyDescent="0.3">
      <c r="A111" s="158"/>
      <c r="B111" s="159" t="str">
        <f t="shared" si="10"/>
        <v/>
      </c>
      <c r="C111" s="160"/>
      <c r="D111" s="162" t="str">
        <f t="shared" si="11"/>
        <v/>
      </c>
      <c r="E111" s="163" t="s">
        <v>502</v>
      </c>
      <c r="F111" s="164" t="str">
        <f t="shared" si="12"/>
        <v/>
      </c>
      <c r="G111" s="163" t="s">
        <v>502</v>
      </c>
      <c r="H111" s="163" t="s">
        <v>502</v>
      </c>
      <c r="I111" s="164" t="str">
        <f t="shared" si="13"/>
        <v/>
      </c>
      <c r="J111" s="162" t="str">
        <f t="shared" si="14"/>
        <v/>
      </c>
      <c r="K111" s="162" t="str">
        <f t="shared" si="15"/>
        <v/>
      </c>
      <c r="L111" s="166" t="str">
        <f t="shared" si="16"/>
        <v/>
      </c>
      <c r="M111" s="167"/>
      <c r="N111" s="168"/>
      <c r="O111" s="169" t="str">
        <f t="shared" si="17"/>
        <v/>
      </c>
      <c r="P111" s="170" t="str">
        <f t="shared" si="19"/>
        <v/>
      </c>
      <c r="Q111" s="167"/>
      <c r="R111" s="114" t="str">
        <f t="shared" si="18"/>
        <v/>
      </c>
    </row>
    <row r="112" spans="1:18" s="60" customFormat="1" ht="60" customHeight="1" x14ac:dyDescent="0.3">
      <c r="A112" s="158"/>
      <c r="B112" s="159" t="str">
        <f t="shared" si="10"/>
        <v/>
      </c>
      <c r="C112" s="160"/>
      <c r="D112" s="162" t="str">
        <f t="shared" si="11"/>
        <v/>
      </c>
      <c r="E112" s="163" t="s">
        <v>502</v>
      </c>
      <c r="F112" s="164" t="str">
        <f t="shared" si="12"/>
        <v/>
      </c>
      <c r="G112" s="163" t="s">
        <v>502</v>
      </c>
      <c r="H112" s="163" t="s">
        <v>502</v>
      </c>
      <c r="I112" s="164" t="str">
        <f t="shared" si="13"/>
        <v/>
      </c>
      <c r="J112" s="162" t="str">
        <f t="shared" si="14"/>
        <v/>
      </c>
      <c r="K112" s="162" t="str">
        <f t="shared" si="15"/>
        <v/>
      </c>
      <c r="L112" s="166" t="str">
        <f t="shared" si="16"/>
        <v/>
      </c>
      <c r="M112" s="167"/>
      <c r="N112" s="168"/>
      <c r="O112" s="169" t="str">
        <f t="shared" si="17"/>
        <v/>
      </c>
      <c r="P112" s="170" t="str">
        <f t="shared" si="19"/>
        <v/>
      </c>
      <c r="Q112" s="167"/>
      <c r="R112" s="114" t="str">
        <f t="shared" si="18"/>
        <v/>
      </c>
    </row>
    <row r="113" spans="1:18" s="60" customFormat="1" ht="60" customHeight="1" x14ac:dyDescent="0.3">
      <c r="A113" s="158"/>
      <c r="B113" s="159" t="str">
        <f t="shared" si="10"/>
        <v/>
      </c>
      <c r="C113" s="160"/>
      <c r="D113" s="162" t="str">
        <f t="shared" si="11"/>
        <v/>
      </c>
      <c r="E113" s="163" t="s">
        <v>502</v>
      </c>
      <c r="F113" s="164" t="str">
        <f t="shared" si="12"/>
        <v/>
      </c>
      <c r="G113" s="163" t="s">
        <v>502</v>
      </c>
      <c r="H113" s="163" t="s">
        <v>502</v>
      </c>
      <c r="I113" s="164" t="str">
        <f t="shared" si="13"/>
        <v/>
      </c>
      <c r="J113" s="162" t="str">
        <f t="shared" si="14"/>
        <v/>
      </c>
      <c r="K113" s="162" t="str">
        <f t="shared" si="15"/>
        <v/>
      </c>
      <c r="L113" s="166" t="str">
        <f t="shared" si="16"/>
        <v/>
      </c>
      <c r="M113" s="167"/>
      <c r="N113" s="168"/>
      <c r="O113" s="169" t="str">
        <f t="shared" si="17"/>
        <v/>
      </c>
      <c r="P113" s="170" t="str">
        <f t="shared" si="19"/>
        <v/>
      </c>
      <c r="Q113" s="167"/>
      <c r="R113" s="114" t="str">
        <f t="shared" si="18"/>
        <v/>
      </c>
    </row>
    <row r="114" spans="1:18" s="60" customFormat="1" ht="60" customHeight="1" x14ac:dyDescent="0.3">
      <c r="A114" s="158"/>
      <c r="B114" s="159" t="str">
        <f t="shared" si="10"/>
        <v/>
      </c>
      <c r="C114" s="160"/>
      <c r="D114" s="162" t="str">
        <f t="shared" si="11"/>
        <v/>
      </c>
      <c r="E114" s="163" t="s">
        <v>502</v>
      </c>
      <c r="F114" s="164" t="str">
        <f t="shared" si="12"/>
        <v/>
      </c>
      <c r="G114" s="163" t="s">
        <v>502</v>
      </c>
      <c r="H114" s="163" t="s">
        <v>502</v>
      </c>
      <c r="I114" s="164" t="str">
        <f t="shared" si="13"/>
        <v/>
      </c>
      <c r="J114" s="162" t="str">
        <f t="shared" si="14"/>
        <v/>
      </c>
      <c r="K114" s="162" t="str">
        <f t="shared" si="15"/>
        <v/>
      </c>
      <c r="L114" s="166" t="str">
        <f t="shared" si="16"/>
        <v/>
      </c>
      <c r="M114" s="167"/>
      <c r="N114" s="168"/>
      <c r="O114" s="169" t="str">
        <f t="shared" si="17"/>
        <v/>
      </c>
      <c r="P114" s="170" t="str">
        <f t="shared" si="19"/>
        <v/>
      </c>
      <c r="Q114" s="167"/>
      <c r="R114" s="114" t="str">
        <f t="shared" si="18"/>
        <v/>
      </c>
    </row>
    <row r="115" spans="1:18" s="60" customFormat="1" ht="60" customHeight="1" x14ac:dyDescent="0.3">
      <c r="A115" s="158"/>
      <c r="B115" s="159" t="str">
        <f t="shared" si="10"/>
        <v/>
      </c>
      <c r="C115" s="160"/>
      <c r="D115" s="162" t="str">
        <f t="shared" si="11"/>
        <v/>
      </c>
      <c r="E115" s="163" t="s">
        <v>502</v>
      </c>
      <c r="F115" s="164" t="str">
        <f t="shared" si="12"/>
        <v/>
      </c>
      <c r="G115" s="163" t="s">
        <v>502</v>
      </c>
      <c r="H115" s="163" t="s">
        <v>502</v>
      </c>
      <c r="I115" s="164" t="str">
        <f t="shared" si="13"/>
        <v/>
      </c>
      <c r="J115" s="162" t="str">
        <f t="shared" si="14"/>
        <v/>
      </c>
      <c r="K115" s="162" t="str">
        <f t="shared" si="15"/>
        <v/>
      </c>
      <c r="L115" s="166" t="str">
        <f t="shared" si="16"/>
        <v/>
      </c>
      <c r="M115" s="167"/>
      <c r="N115" s="168"/>
      <c r="O115" s="169" t="str">
        <f t="shared" si="17"/>
        <v/>
      </c>
      <c r="P115" s="170" t="str">
        <f t="shared" si="19"/>
        <v/>
      </c>
      <c r="Q115" s="167"/>
      <c r="R115" s="114" t="str">
        <f t="shared" si="18"/>
        <v/>
      </c>
    </row>
    <row r="116" spans="1:18" s="60" customFormat="1" ht="60" customHeight="1" x14ac:dyDescent="0.3">
      <c r="A116" s="158"/>
      <c r="B116" s="159" t="str">
        <f t="shared" si="10"/>
        <v/>
      </c>
      <c r="C116" s="160"/>
      <c r="D116" s="162" t="str">
        <f t="shared" si="11"/>
        <v/>
      </c>
      <c r="E116" s="163" t="s">
        <v>502</v>
      </c>
      <c r="F116" s="164" t="str">
        <f t="shared" si="12"/>
        <v/>
      </c>
      <c r="G116" s="163" t="s">
        <v>502</v>
      </c>
      <c r="H116" s="163" t="s">
        <v>502</v>
      </c>
      <c r="I116" s="164" t="str">
        <f t="shared" si="13"/>
        <v/>
      </c>
      <c r="J116" s="162" t="str">
        <f t="shared" si="14"/>
        <v/>
      </c>
      <c r="K116" s="162" t="str">
        <f t="shared" si="15"/>
        <v/>
      </c>
      <c r="L116" s="166" t="str">
        <f t="shared" si="16"/>
        <v/>
      </c>
      <c r="M116" s="167"/>
      <c r="N116" s="168"/>
      <c r="O116" s="169" t="str">
        <f t="shared" si="17"/>
        <v/>
      </c>
      <c r="P116" s="170" t="str">
        <f t="shared" si="19"/>
        <v/>
      </c>
      <c r="Q116" s="167"/>
      <c r="R116" s="114" t="str">
        <f t="shared" si="18"/>
        <v/>
      </c>
    </row>
    <row r="117" spans="1:18" s="60" customFormat="1" ht="60" customHeight="1" x14ac:dyDescent="0.3">
      <c r="A117" s="158"/>
      <c r="B117" s="159" t="str">
        <f t="shared" si="10"/>
        <v/>
      </c>
      <c r="C117" s="160"/>
      <c r="D117" s="162" t="str">
        <f t="shared" si="11"/>
        <v/>
      </c>
      <c r="E117" s="163" t="s">
        <v>502</v>
      </c>
      <c r="F117" s="164" t="str">
        <f t="shared" si="12"/>
        <v/>
      </c>
      <c r="G117" s="163" t="s">
        <v>502</v>
      </c>
      <c r="H117" s="163" t="s">
        <v>502</v>
      </c>
      <c r="I117" s="164" t="str">
        <f t="shared" si="13"/>
        <v/>
      </c>
      <c r="J117" s="162" t="str">
        <f t="shared" si="14"/>
        <v/>
      </c>
      <c r="K117" s="162" t="str">
        <f t="shared" si="15"/>
        <v/>
      </c>
      <c r="L117" s="166" t="str">
        <f t="shared" si="16"/>
        <v/>
      </c>
      <c r="M117" s="167"/>
      <c r="N117" s="168"/>
      <c r="O117" s="169" t="str">
        <f t="shared" si="17"/>
        <v/>
      </c>
      <c r="P117" s="170" t="str">
        <f t="shared" si="19"/>
        <v/>
      </c>
      <c r="Q117" s="167"/>
      <c r="R117" s="114" t="str">
        <f t="shared" si="18"/>
        <v/>
      </c>
    </row>
    <row r="118" spans="1:18" s="60" customFormat="1" ht="60" customHeight="1" x14ac:dyDescent="0.3">
      <c r="A118" s="158"/>
      <c r="B118" s="159" t="str">
        <f t="shared" si="10"/>
        <v/>
      </c>
      <c r="C118" s="160"/>
      <c r="D118" s="162" t="str">
        <f t="shared" si="11"/>
        <v/>
      </c>
      <c r="E118" s="163" t="s">
        <v>502</v>
      </c>
      <c r="F118" s="164" t="str">
        <f t="shared" si="12"/>
        <v/>
      </c>
      <c r="G118" s="163" t="s">
        <v>502</v>
      </c>
      <c r="H118" s="163" t="s">
        <v>502</v>
      </c>
      <c r="I118" s="164" t="str">
        <f t="shared" si="13"/>
        <v/>
      </c>
      <c r="J118" s="162" t="str">
        <f t="shared" si="14"/>
        <v/>
      </c>
      <c r="K118" s="162" t="str">
        <f t="shared" si="15"/>
        <v/>
      </c>
      <c r="L118" s="166" t="str">
        <f t="shared" si="16"/>
        <v/>
      </c>
      <c r="M118" s="167"/>
      <c r="N118" s="168"/>
      <c r="O118" s="169" t="str">
        <f t="shared" si="17"/>
        <v/>
      </c>
      <c r="P118" s="170" t="str">
        <f t="shared" si="19"/>
        <v/>
      </c>
      <c r="Q118" s="167"/>
      <c r="R118" s="114" t="str">
        <f t="shared" si="18"/>
        <v/>
      </c>
    </row>
    <row r="119" spans="1:18" s="60" customFormat="1" ht="60" customHeight="1" x14ac:dyDescent="0.3">
      <c r="A119" s="158"/>
      <c r="B119" s="159" t="str">
        <f t="shared" si="10"/>
        <v/>
      </c>
      <c r="C119" s="160"/>
      <c r="D119" s="162" t="str">
        <f t="shared" si="11"/>
        <v/>
      </c>
      <c r="E119" s="163" t="s">
        <v>502</v>
      </c>
      <c r="F119" s="164" t="str">
        <f t="shared" si="12"/>
        <v/>
      </c>
      <c r="G119" s="163" t="s">
        <v>502</v>
      </c>
      <c r="H119" s="163" t="s">
        <v>502</v>
      </c>
      <c r="I119" s="164" t="str">
        <f t="shared" si="13"/>
        <v/>
      </c>
      <c r="J119" s="162" t="str">
        <f t="shared" si="14"/>
        <v/>
      </c>
      <c r="K119" s="162" t="str">
        <f t="shared" si="15"/>
        <v/>
      </c>
      <c r="L119" s="166" t="str">
        <f t="shared" si="16"/>
        <v/>
      </c>
      <c r="M119" s="167"/>
      <c r="N119" s="168"/>
      <c r="O119" s="169" t="str">
        <f t="shared" si="17"/>
        <v/>
      </c>
      <c r="P119" s="170" t="str">
        <f t="shared" si="19"/>
        <v/>
      </c>
      <c r="Q119" s="167"/>
      <c r="R119" s="114" t="str">
        <f t="shared" si="18"/>
        <v/>
      </c>
    </row>
    <row r="120" spans="1:18" s="60" customFormat="1" ht="60" customHeight="1" x14ac:dyDescent="0.3">
      <c r="A120" s="158"/>
      <c r="B120" s="159" t="str">
        <f t="shared" si="10"/>
        <v/>
      </c>
      <c r="C120" s="160"/>
      <c r="D120" s="162" t="str">
        <f t="shared" si="11"/>
        <v/>
      </c>
      <c r="E120" s="163" t="s">
        <v>502</v>
      </c>
      <c r="F120" s="164" t="str">
        <f t="shared" si="12"/>
        <v/>
      </c>
      <c r="G120" s="163" t="s">
        <v>502</v>
      </c>
      <c r="H120" s="163" t="s">
        <v>502</v>
      </c>
      <c r="I120" s="164" t="str">
        <f t="shared" si="13"/>
        <v/>
      </c>
      <c r="J120" s="162" t="str">
        <f t="shared" si="14"/>
        <v/>
      </c>
      <c r="K120" s="162" t="str">
        <f t="shared" si="15"/>
        <v/>
      </c>
      <c r="L120" s="166" t="str">
        <f t="shared" si="16"/>
        <v/>
      </c>
      <c r="M120" s="167"/>
      <c r="N120" s="168"/>
      <c r="O120" s="169" t="str">
        <f t="shared" si="17"/>
        <v/>
      </c>
      <c r="P120" s="170" t="str">
        <f t="shared" si="19"/>
        <v/>
      </c>
      <c r="Q120" s="167"/>
      <c r="R120" s="114" t="str">
        <f t="shared" si="18"/>
        <v/>
      </c>
    </row>
    <row r="121" spans="1:18" s="60" customFormat="1" ht="60" customHeight="1" x14ac:dyDescent="0.3">
      <c r="A121" s="158"/>
      <c r="B121" s="159" t="str">
        <f t="shared" si="10"/>
        <v/>
      </c>
      <c r="C121" s="160"/>
      <c r="D121" s="162" t="str">
        <f t="shared" si="11"/>
        <v/>
      </c>
      <c r="E121" s="163" t="s">
        <v>502</v>
      </c>
      <c r="F121" s="164" t="str">
        <f t="shared" si="12"/>
        <v/>
      </c>
      <c r="G121" s="163" t="s">
        <v>502</v>
      </c>
      <c r="H121" s="163" t="s">
        <v>502</v>
      </c>
      <c r="I121" s="164" t="str">
        <f t="shared" si="13"/>
        <v/>
      </c>
      <c r="J121" s="162" t="str">
        <f t="shared" si="14"/>
        <v/>
      </c>
      <c r="K121" s="162" t="str">
        <f t="shared" si="15"/>
        <v/>
      </c>
      <c r="L121" s="166" t="str">
        <f t="shared" si="16"/>
        <v/>
      </c>
      <c r="M121" s="167"/>
      <c r="N121" s="168"/>
      <c r="O121" s="169" t="str">
        <f t="shared" si="17"/>
        <v/>
      </c>
      <c r="P121" s="170" t="str">
        <f t="shared" si="19"/>
        <v/>
      </c>
      <c r="Q121" s="167"/>
      <c r="R121" s="114" t="str">
        <f t="shared" si="18"/>
        <v/>
      </c>
    </row>
    <row r="122" spans="1:18" s="60" customFormat="1" ht="60" customHeight="1" x14ac:dyDescent="0.3">
      <c r="A122" s="158"/>
      <c r="B122" s="159" t="str">
        <f t="shared" si="10"/>
        <v/>
      </c>
      <c r="C122" s="160"/>
      <c r="D122" s="162" t="str">
        <f t="shared" si="11"/>
        <v/>
      </c>
      <c r="E122" s="163" t="s">
        <v>502</v>
      </c>
      <c r="F122" s="164" t="str">
        <f t="shared" si="12"/>
        <v/>
      </c>
      <c r="G122" s="163" t="s">
        <v>502</v>
      </c>
      <c r="H122" s="163" t="s">
        <v>502</v>
      </c>
      <c r="I122" s="164" t="str">
        <f t="shared" si="13"/>
        <v/>
      </c>
      <c r="J122" s="162" t="str">
        <f t="shared" si="14"/>
        <v/>
      </c>
      <c r="K122" s="162" t="str">
        <f t="shared" si="15"/>
        <v/>
      </c>
      <c r="L122" s="166" t="str">
        <f t="shared" si="16"/>
        <v/>
      </c>
      <c r="M122" s="167"/>
      <c r="N122" s="168"/>
      <c r="O122" s="169" t="str">
        <f t="shared" si="17"/>
        <v/>
      </c>
      <c r="P122" s="170" t="str">
        <f t="shared" si="19"/>
        <v/>
      </c>
      <c r="Q122" s="167"/>
      <c r="R122" s="114" t="str">
        <f t="shared" si="18"/>
        <v/>
      </c>
    </row>
    <row r="123" spans="1:18" s="60" customFormat="1" ht="60" customHeight="1" x14ac:dyDescent="0.3">
      <c r="A123" s="158"/>
      <c r="B123" s="159" t="str">
        <f t="shared" si="10"/>
        <v/>
      </c>
      <c r="C123" s="160"/>
      <c r="D123" s="162" t="str">
        <f t="shared" si="11"/>
        <v/>
      </c>
      <c r="E123" s="163" t="s">
        <v>502</v>
      </c>
      <c r="F123" s="164" t="str">
        <f t="shared" si="12"/>
        <v/>
      </c>
      <c r="G123" s="163" t="s">
        <v>502</v>
      </c>
      <c r="H123" s="163" t="s">
        <v>502</v>
      </c>
      <c r="I123" s="164" t="str">
        <f t="shared" si="13"/>
        <v/>
      </c>
      <c r="J123" s="162" t="str">
        <f t="shared" si="14"/>
        <v/>
      </c>
      <c r="K123" s="162" t="str">
        <f t="shared" si="15"/>
        <v/>
      </c>
      <c r="L123" s="166" t="str">
        <f t="shared" si="16"/>
        <v/>
      </c>
      <c r="M123" s="167"/>
      <c r="N123" s="168"/>
      <c r="O123" s="169" t="str">
        <f t="shared" si="17"/>
        <v/>
      </c>
      <c r="P123" s="170" t="str">
        <f t="shared" si="19"/>
        <v/>
      </c>
      <c r="Q123" s="167"/>
      <c r="R123" s="114" t="str">
        <f t="shared" si="18"/>
        <v/>
      </c>
    </row>
    <row r="124" spans="1:18" s="60" customFormat="1" ht="60" customHeight="1" x14ac:dyDescent="0.3">
      <c r="A124" s="158"/>
      <c r="B124" s="159" t="str">
        <f t="shared" si="10"/>
        <v/>
      </c>
      <c r="C124" s="160"/>
      <c r="D124" s="162" t="str">
        <f t="shared" si="11"/>
        <v/>
      </c>
      <c r="E124" s="163" t="s">
        <v>502</v>
      </c>
      <c r="F124" s="164" t="str">
        <f t="shared" si="12"/>
        <v/>
      </c>
      <c r="G124" s="163" t="s">
        <v>502</v>
      </c>
      <c r="H124" s="163" t="s">
        <v>502</v>
      </c>
      <c r="I124" s="164" t="str">
        <f t="shared" si="13"/>
        <v/>
      </c>
      <c r="J124" s="162" t="str">
        <f t="shared" si="14"/>
        <v/>
      </c>
      <c r="K124" s="162" t="str">
        <f t="shared" si="15"/>
        <v/>
      </c>
      <c r="L124" s="166" t="str">
        <f t="shared" si="16"/>
        <v/>
      </c>
      <c r="M124" s="167"/>
      <c r="N124" s="168"/>
      <c r="O124" s="169" t="str">
        <f t="shared" si="17"/>
        <v/>
      </c>
      <c r="P124" s="170" t="str">
        <f t="shared" si="19"/>
        <v/>
      </c>
      <c r="Q124" s="167"/>
      <c r="R124" s="114" t="str">
        <f t="shared" si="18"/>
        <v/>
      </c>
    </row>
    <row r="125" spans="1:18" s="60" customFormat="1" ht="60" customHeight="1" x14ac:dyDescent="0.3">
      <c r="A125" s="158"/>
      <c r="B125" s="159" t="str">
        <f t="shared" si="10"/>
        <v/>
      </c>
      <c r="C125" s="160"/>
      <c r="D125" s="162" t="str">
        <f t="shared" si="11"/>
        <v/>
      </c>
      <c r="E125" s="163" t="s">
        <v>502</v>
      </c>
      <c r="F125" s="164" t="str">
        <f t="shared" si="12"/>
        <v/>
      </c>
      <c r="G125" s="163" t="s">
        <v>502</v>
      </c>
      <c r="H125" s="163" t="s">
        <v>502</v>
      </c>
      <c r="I125" s="164" t="str">
        <f t="shared" si="13"/>
        <v/>
      </c>
      <c r="J125" s="162" t="str">
        <f t="shared" si="14"/>
        <v/>
      </c>
      <c r="K125" s="162" t="str">
        <f t="shared" si="15"/>
        <v/>
      </c>
      <c r="L125" s="166" t="str">
        <f t="shared" si="16"/>
        <v/>
      </c>
      <c r="M125" s="167"/>
      <c r="N125" s="168"/>
      <c r="O125" s="169" t="str">
        <f t="shared" si="17"/>
        <v/>
      </c>
      <c r="P125" s="170" t="str">
        <f t="shared" si="19"/>
        <v/>
      </c>
      <c r="Q125" s="167"/>
      <c r="R125" s="114" t="str">
        <f t="shared" si="18"/>
        <v/>
      </c>
    </row>
    <row r="126" spans="1:18" s="60" customFormat="1" ht="60" customHeight="1" x14ac:dyDescent="0.3">
      <c r="A126" s="158"/>
      <c r="B126" s="159" t="str">
        <f t="shared" si="10"/>
        <v/>
      </c>
      <c r="C126" s="160"/>
      <c r="D126" s="162" t="str">
        <f t="shared" si="11"/>
        <v/>
      </c>
      <c r="E126" s="163" t="s">
        <v>502</v>
      </c>
      <c r="F126" s="164" t="str">
        <f t="shared" si="12"/>
        <v/>
      </c>
      <c r="G126" s="163" t="s">
        <v>502</v>
      </c>
      <c r="H126" s="163" t="s">
        <v>502</v>
      </c>
      <c r="I126" s="164" t="str">
        <f t="shared" si="13"/>
        <v/>
      </c>
      <c r="J126" s="162" t="str">
        <f t="shared" si="14"/>
        <v/>
      </c>
      <c r="K126" s="162" t="str">
        <f t="shared" si="15"/>
        <v/>
      </c>
      <c r="L126" s="166" t="str">
        <f t="shared" si="16"/>
        <v/>
      </c>
      <c r="M126" s="167"/>
      <c r="N126" s="168"/>
      <c r="O126" s="169" t="str">
        <f t="shared" si="17"/>
        <v/>
      </c>
      <c r="P126" s="170" t="str">
        <f t="shared" si="19"/>
        <v/>
      </c>
      <c r="Q126" s="167"/>
      <c r="R126" s="114" t="str">
        <f t="shared" si="18"/>
        <v/>
      </c>
    </row>
    <row r="127" spans="1:18" s="60" customFormat="1" ht="60" customHeight="1" x14ac:dyDescent="0.3">
      <c r="A127" s="158"/>
      <c r="B127" s="159" t="str">
        <f t="shared" si="10"/>
        <v/>
      </c>
      <c r="C127" s="160"/>
      <c r="D127" s="162" t="str">
        <f t="shared" si="11"/>
        <v/>
      </c>
      <c r="E127" s="163" t="s">
        <v>502</v>
      </c>
      <c r="F127" s="164" t="str">
        <f t="shared" si="12"/>
        <v/>
      </c>
      <c r="G127" s="163" t="s">
        <v>502</v>
      </c>
      <c r="H127" s="163" t="s">
        <v>502</v>
      </c>
      <c r="I127" s="164" t="str">
        <f t="shared" si="13"/>
        <v/>
      </c>
      <c r="J127" s="162" t="str">
        <f t="shared" si="14"/>
        <v/>
      </c>
      <c r="K127" s="162" t="str">
        <f t="shared" si="15"/>
        <v/>
      </c>
      <c r="L127" s="166" t="str">
        <f t="shared" si="16"/>
        <v/>
      </c>
      <c r="M127" s="167"/>
      <c r="N127" s="168"/>
      <c r="O127" s="169" t="str">
        <f t="shared" si="17"/>
        <v/>
      </c>
      <c r="P127" s="170" t="str">
        <f t="shared" si="19"/>
        <v/>
      </c>
      <c r="Q127" s="167"/>
      <c r="R127" s="114" t="str">
        <f t="shared" si="18"/>
        <v/>
      </c>
    </row>
    <row r="128" spans="1:18" s="60" customFormat="1" ht="60" customHeight="1" x14ac:dyDescent="0.3">
      <c r="A128" s="158"/>
      <c r="B128" s="159" t="str">
        <f t="shared" si="10"/>
        <v/>
      </c>
      <c r="C128" s="160"/>
      <c r="D128" s="162" t="str">
        <f t="shared" si="11"/>
        <v/>
      </c>
      <c r="E128" s="163" t="s">
        <v>502</v>
      </c>
      <c r="F128" s="164" t="str">
        <f t="shared" si="12"/>
        <v/>
      </c>
      <c r="G128" s="163" t="s">
        <v>502</v>
      </c>
      <c r="H128" s="163" t="s">
        <v>502</v>
      </c>
      <c r="I128" s="164" t="str">
        <f t="shared" si="13"/>
        <v/>
      </c>
      <c r="J128" s="162" t="str">
        <f t="shared" si="14"/>
        <v/>
      </c>
      <c r="K128" s="162" t="str">
        <f t="shared" si="15"/>
        <v/>
      </c>
      <c r="L128" s="166" t="str">
        <f t="shared" si="16"/>
        <v/>
      </c>
      <c r="M128" s="167"/>
      <c r="N128" s="168"/>
      <c r="O128" s="169" t="str">
        <f t="shared" si="17"/>
        <v/>
      </c>
      <c r="P128" s="170" t="str">
        <f t="shared" si="19"/>
        <v/>
      </c>
      <c r="Q128" s="167"/>
      <c r="R128" s="114" t="str">
        <f t="shared" si="18"/>
        <v/>
      </c>
    </row>
    <row r="129" spans="1:18" s="60" customFormat="1" ht="60" customHeight="1" x14ac:dyDescent="0.3">
      <c r="A129" s="158"/>
      <c r="B129" s="159" t="str">
        <f t="shared" si="10"/>
        <v/>
      </c>
      <c r="C129" s="160"/>
      <c r="D129" s="162" t="str">
        <f t="shared" si="11"/>
        <v/>
      </c>
      <c r="E129" s="163" t="s">
        <v>502</v>
      </c>
      <c r="F129" s="164" t="str">
        <f t="shared" si="12"/>
        <v/>
      </c>
      <c r="G129" s="163" t="s">
        <v>502</v>
      </c>
      <c r="H129" s="163" t="s">
        <v>502</v>
      </c>
      <c r="I129" s="164" t="str">
        <f t="shared" si="13"/>
        <v/>
      </c>
      <c r="J129" s="162" t="str">
        <f t="shared" si="14"/>
        <v/>
      </c>
      <c r="K129" s="162" t="str">
        <f t="shared" si="15"/>
        <v/>
      </c>
      <c r="L129" s="166" t="str">
        <f t="shared" si="16"/>
        <v/>
      </c>
      <c r="M129" s="167"/>
      <c r="N129" s="168"/>
      <c r="O129" s="169" t="str">
        <f t="shared" si="17"/>
        <v/>
      </c>
      <c r="P129" s="170" t="str">
        <f t="shared" si="19"/>
        <v/>
      </c>
      <c r="Q129" s="167"/>
      <c r="R129" s="114" t="str">
        <f t="shared" si="18"/>
        <v/>
      </c>
    </row>
    <row r="130" spans="1:18" s="60" customFormat="1" ht="60" customHeight="1" x14ac:dyDescent="0.3">
      <c r="A130" s="158"/>
      <c r="B130" s="159" t="str">
        <f t="shared" si="10"/>
        <v/>
      </c>
      <c r="C130" s="160"/>
      <c r="D130" s="162" t="str">
        <f t="shared" si="11"/>
        <v/>
      </c>
      <c r="E130" s="163" t="s">
        <v>502</v>
      </c>
      <c r="F130" s="164" t="str">
        <f t="shared" si="12"/>
        <v/>
      </c>
      <c r="G130" s="163" t="s">
        <v>502</v>
      </c>
      <c r="H130" s="163" t="s">
        <v>502</v>
      </c>
      <c r="I130" s="164" t="str">
        <f t="shared" si="13"/>
        <v/>
      </c>
      <c r="J130" s="162" t="str">
        <f t="shared" si="14"/>
        <v/>
      </c>
      <c r="K130" s="162" t="str">
        <f t="shared" si="15"/>
        <v/>
      </c>
      <c r="L130" s="166" t="str">
        <f t="shared" si="16"/>
        <v/>
      </c>
      <c r="M130" s="167"/>
      <c r="N130" s="168"/>
      <c r="O130" s="169" t="str">
        <f t="shared" si="17"/>
        <v/>
      </c>
      <c r="P130" s="170" t="str">
        <f t="shared" si="19"/>
        <v/>
      </c>
      <c r="Q130" s="167"/>
      <c r="R130" s="114" t="str">
        <f t="shared" si="18"/>
        <v/>
      </c>
    </row>
    <row r="131" spans="1:18" s="60" customFormat="1" ht="60" customHeight="1" x14ac:dyDescent="0.3">
      <c r="A131" s="158"/>
      <c r="B131" s="159" t="str">
        <f t="shared" si="10"/>
        <v/>
      </c>
      <c r="C131" s="160"/>
      <c r="D131" s="162" t="str">
        <f t="shared" si="11"/>
        <v/>
      </c>
      <c r="E131" s="163" t="s">
        <v>502</v>
      </c>
      <c r="F131" s="164" t="str">
        <f t="shared" si="12"/>
        <v/>
      </c>
      <c r="G131" s="163" t="s">
        <v>502</v>
      </c>
      <c r="H131" s="163" t="s">
        <v>502</v>
      </c>
      <c r="I131" s="164" t="str">
        <f t="shared" si="13"/>
        <v/>
      </c>
      <c r="J131" s="162" t="str">
        <f t="shared" si="14"/>
        <v/>
      </c>
      <c r="K131" s="162" t="str">
        <f t="shared" si="15"/>
        <v/>
      </c>
      <c r="L131" s="166" t="str">
        <f t="shared" si="16"/>
        <v/>
      </c>
      <c r="M131" s="167"/>
      <c r="N131" s="168"/>
      <c r="O131" s="169" t="str">
        <f t="shared" si="17"/>
        <v/>
      </c>
      <c r="P131" s="170" t="str">
        <f t="shared" si="19"/>
        <v/>
      </c>
      <c r="Q131" s="167"/>
      <c r="R131" s="114" t="str">
        <f t="shared" si="18"/>
        <v/>
      </c>
    </row>
    <row r="132" spans="1:18" s="60" customFormat="1" ht="60" customHeight="1" x14ac:dyDescent="0.3">
      <c r="A132" s="158"/>
      <c r="B132" s="159" t="str">
        <f t="shared" si="10"/>
        <v/>
      </c>
      <c r="C132" s="160"/>
      <c r="D132" s="162" t="str">
        <f t="shared" si="11"/>
        <v/>
      </c>
      <c r="E132" s="163" t="s">
        <v>502</v>
      </c>
      <c r="F132" s="164" t="str">
        <f t="shared" si="12"/>
        <v/>
      </c>
      <c r="G132" s="163" t="s">
        <v>502</v>
      </c>
      <c r="H132" s="163" t="s">
        <v>502</v>
      </c>
      <c r="I132" s="164" t="str">
        <f t="shared" si="13"/>
        <v/>
      </c>
      <c r="J132" s="162" t="str">
        <f t="shared" si="14"/>
        <v/>
      </c>
      <c r="K132" s="162" t="str">
        <f t="shared" si="15"/>
        <v/>
      </c>
      <c r="L132" s="166" t="str">
        <f t="shared" si="16"/>
        <v/>
      </c>
      <c r="M132" s="167"/>
      <c r="N132" s="168"/>
      <c r="O132" s="169" t="str">
        <f t="shared" si="17"/>
        <v/>
      </c>
      <c r="P132" s="170" t="str">
        <f t="shared" si="19"/>
        <v/>
      </c>
      <c r="Q132" s="167"/>
      <c r="R132" s="114" t="str">
        <f t="shared" si="18"/>
        <v/>
      </c>
    </row>
    <row r="133" spans="1:18" s="60" customFormat="1" ht="60" customHeight="1" x14ac:dyDescent="0.3">
      <c r="A133" s="158"/>
      <c r="B133" s="159" t="str">
        <f t="shared" si="10"/>
        <v/>
      </c>
      <c r="C133" s="160"/>
      <c r="D133" s="162" t="str">
        <f t="shared" si="11"/>
        <v/>
      </c>
      <c r="E133" s="163" t="s">
        <v>502</v>
      </c>
      <c r="F133" s="164" t="str">
        <f t="shared" si="12"/>
        <v/>
      </c>
      <c r="G133" s="163" t="s">
        <v>502</v>
      </c>
      <c r="H133" s="163" t="s">
        <v>502</v>
      </c>
      <c r="I133" s="164" t="str">
        <f t="shared" si="13"/>
        <v/>
      </c>
      <c r="J133" s="162" t="str">
        <f t="shared" si="14"/>
        <v/>
      </c>
      <c r="K133" s="162" t="str">
        <f t="shared" si="15"/>
        <v/>
      </c>
      <c r="L133" s="166" t="str">
        <f t="shared" si="16"/>
        <v/>
      </c>
      <c r="M133" s="167"/>
      <c r="N133" s="168"/>
      <c r="O133" s="169" t="str">
        <f t="shared" si="17"/>
        <v/>
      </c>
      <c r="P133" s="170" t="str">
        <f t="shared" si="19"/>
        <v/>
      </c>
      <c r="Q133" s="167"/>
      <c r="R133" s="114" t="str">
        <f t="shared" si="18"/>
        <v/>
      </c>
    </row>
    <row r="134" spans="1:18" s="60" customFormat="1" ht="60" customHeight="1" x14ac:dyDescent="0.3">
      <c r="A134" s="158"/>
      <c r="B134" s="159" t="str">
        <f t="shared" si="10"/>
        <v/>
      </c>
      <c r="C134" s="160"/>
      <c r="D134" s="162" t="str">
        <f t="shared" si="11"/>
        <v/>
      </c>
      <c r="E134" s="163" t="s">
        <v>502</v>
      </c>
      <c r="F134" s="164" t="str">
        <f t="shared" si="12"/>
        <v/>
      </c>
      <c r="G134" s="163" t="s">
        <v>502</v>
      </c>
      <c r="H134" s="163" t="s">
        <v>502</v>
      </c>
      <c r="I134" s="164" t="str">
        <f t="shared" si="13"/>
        <v/>
      </c>
      <c r="J134" s="162" t="str">
        <f t="shared" si="14"/>
        <v/>
      </c>
      <c r="K134" s="162" t="str">
        <f t="shared" si="15"/>
        <v/>
      </c>
      <c r="L134" s="166" t="str">
        <f t="shared" si="16"/>
        <v/>
      </c>
      <c r="M134" s="167"/>
      <c r="N134" s="168"/>
      <c r="O134" s="169" t="str">
        <f t="shared" si="17"/>
        <v/>
      </c>
      <c r="P134" s="170" t="str">
        <f t="shared" si="19"/>
        <v/>
      </c>
      <c r="Q134" s="167"/>
      <c r="R134" s="114" t="str">
        <f t="shared" si="18"/>
        <v/>
      </c>
    </row>
    <row r="135" spans="1:18" s="60" customFormat="1" ht="60" customHeight="1" x14ac:dyDescent="0.3">
      <c r="A135" s="158"/>
      <c r="B135" s="159" t="str">
        <f t="shared" si="10"/>
        <v/>
      </c>
      <c r="C135" s="160"/>
      <c r="D135" s="162" t="str">
        <f t="shared" si="11"/>
        <v/>
      </c>
      <c r="E135" s="163" t="s">
        <v>502</v>
      </c>
      <c r="F135" s="164" t="str">
        <f t="shared" si="12"/>
        <v/>
      </c>
      <c r="G135" s="163" t="s">
        <v>502</v>
      </c>
      <c r="H135" s="163" t="s">
        <v>502</v>
      </c>
      <c r="I135" s="164" t="str">
        <f t="shared" si="13"/>
        <v/>
      </c>
      <c r="J135" s="162" t="str">
        <f t="shared" si="14"/>
        <v/>
      </c>
      <c r="K135" s="162" t="str">
        <f t="shared" si="15"/>
        <v/>
      </c>
      <c r="L135" s="166" t="str">
        <f t="shared" si="16"/>
        <v/>
      </c>
      <c r="M135" s="167"/>
      <c r="N135" s="168"/>
      <c r="O135" s="169" t="str">
        <f t="shared" si="17"/>
        <v/>
      </c>
      <c r="P135" s="170" t="str">
        <f t="shared" si="19"/>
        <v/>
      </c>
      <c r="Q135" s="167"/>
      <c r="R135" s="114" t="str">
        <f t="shared" si="18"/>
        <v/>
      </c>
    </row>
    <row r="136" spans="1:18" s="60" customFormat="1" ht="60" customHeight="1" x14ac:dyDescent="0.3">
      <c r="A136" s="158"/>
      <c r="B136" s="159" t="str">
        <f t="shared" si="10"/>
        <v/>
      </c>
      <c r="C136" s="160"/>
      <c r="D136" s="162" t="str">
        <f t="shared" si="11"/>
        <v/>
      </c>
      <c r="E136" s="163" t="s">
        <v>502</v>
      </c>
      <c r="F136" s="164" t="str">
        <f t="shared" si="12"/>
        <v/>
      </c>
      <c r="G136" s="163" t="s">
        <v>502</v>
      </c>
      <c r="H136" s="163" t="s">
        <v>502</v>
      </c>
      <c r="I136" s="164" t="str">
        <f t="shared" si="13"/>
        <v/>
      </c>
      <c r="J136" s="162" t="str">
        <f t="shared" si="14"/>
        <v/>
      </c>
      <c r="K136" s="162" t="str">
        <f t="shared" si="15"/>
        <v/>
      </c>
      <c r="L136" s="166" t="str">
        <f t="shared" si="16"/>
        <v/>
      </c>
      <c r="M136" s="167"/>
      <c r="N136" s="168"/>
      <c r="O136" s="169" t="str">
        <f t="shared" si="17"/>
        <v/>
      </c>
      <c r="P136" s="170" t="str">
        <f t="shared" si="19"/>
        <v/>
      </c>
      <c r="Q136" s="167"/>
      <c r="R136" s="114" t="str">
        <f t="shared" si="18"/>
        <v/>
      </c>
    </row>
    <row r="137" spans="1:18" s="60" customFormat="1" ht="60" customHeight="1" x14ac:dyDescent="0.3">
      <c r="A137" s="158"/>
      <c r="B137" s="159" t="str">
        <f t="shared" si="10"/>
        <v/>
      </c>
      <c r="C137" s="160"/>
      <c r="D137" s="162" t="str">
        <f t="shared" si="11"/>
        <v/>
      </c>
      <c r="E137" s="163" t="s">
        <v>502</v>
      </c>
      <c r="F137" s="164" t="str">
        <f t="shared" si="12"/>
        <v/>
      </c>
      <c r="G137" s="163" t="s">
        <v>502</v>
      </c>
      <c r="H137" s="163" t="s">
        <v>502</v>
      </c>
      <c r="I137" s="164" t="str">
        <f t="shared" si="13"/>
        <v/>
      </c>
      <c r="J137" s="162" t="str">
        <f t="shared" si="14"/>
        <v/>
      </c>
      <c r="K137" s="162" t="str">
        <f t="shared" si="15"/>
        <v/>
      </c>
      <c r="L137" s="166" t="str">
        <f t="shared" si="16"/>
        <v/>
      </c>
      <c r="M137" s="167"/>
      <c r="N137" s="168"/>
      <c r="O137" s="169" t="str">
        <f t="shared" si="17"/>
        <v/>
      </c>
      <c r="P137" s="170" t="str">
        <f t="shared" si="19"/>
        <v/>
      </c>
      <c r="Q137" s="167"/>
      <c r="R137" s="114" t="str">
        <f t="shared" si="18"/>
        <v/>
      </c>
    </row>
    <row r="138" spans="1:18" s="60" customFormat="1" ht="60" customHeight="1" x14ac:dyDescent="0.3">
      <c r="A138" s="158"/>
      <c r="B138" s="159" t="str">
        <f t="shared" si="10"/>
        <v/>
      </c>
      <c r="C138" s="160"/>
      <c r="D138" s="162" t="str">
        <f t="shared" si="11"/>
        <v/>
      </c>
      <c r="E138" s="163" t="s">
        <v>502</v>
      </c>
      <c r="F138" s="164" t="str">
        <f t="shared" si="12"/>
        <v/>
      </c>
      <c r="G138" s="163" t="s">
        <v>502</v>
      </c>
      <c r="H138" s="163" t="s">
        <v>502</v>
      </c>
      <c r="I138" s="164" t="str">
        <f t="shared" si="13"/>
        <v/>
      </c>
      <c r="J138" s="162" t="str">
        <f t="shared" si="14"/>
        <v/>
      </c>
      <c r="K138" s="162" t="str">
        <f t="shared" si="15"/>
        <v/>
      </c>
      <c r="L138" s="166" t="str">
        <f t="shared" si="16"/>
        <v/>
      </c>
      <c r="M138" s="167"/>
      <c r="N138" s="168"/>
      <c r="O138" s="169" t="str">
        <f t="shared" si="17"/>
        <v/>
      </c>
      <c r="P138" s="170" t="str">
        <f t="shared" si="19"/>
        <v/>
      </c>
      <c r="Q138" s="167"/>
      <c r="R138" s="114" t="str">
        <f t="shared" si="18"/>
        <v/>
      </c>
    </row>
    <row r="139" spans="1:18" s="60" customFormat="1" ht="60" customHeight="1" x14ac:dyDescent="0.3">
      <c r="A139" s="158"/>
      <c r="B139" s="159" t="str">
        <f t="shared" si="10"/>
        <v/>
      </c>
      <c r="C139" s="160"/>
      <c r="D139" s="162" t="str">
        <f t="shared" si="11"/>
        <v/>
      </c>
      <c r="E139" s="163" t="s">
        <v>502</v>
      </c>
      <c r="F139" s="164" t="str">
        <f t="shared" si="12"/>
        <v/>
      </c>
      <c r="G139" s="163" t="s">
        <v>502</v>
      </c>
      <c r="H139" s="163" t="s">
        <v>502</v>
      </c>
      <c r="I139" s="164" t="str">
        <f t="shared" si="13"/>
        <v/>
      </c>
      <c r="J139" s="162" t="str">
        <f t="shared" si="14"/>
        <v/>
      </c>
      <c r="K139" s="162" t="str">
        <f t="shared" si="15"/>
        <v/>
      </c>
      <c r="L139" s="166" t="str">
        <f t="shared" si="16"/>
        <v/>
      </c>
      <c r="M139" s="167"/>
      <c r="N139" s="168"/>
      <c r="O139" s="169" t="str">
        <f t="shared" si="17"/>
        <v/>
      </c>
      <c r="P139" s="170" t="str">
        <f t="shared" si="19"/>
        <v/>
      </c>
      <c r="Q139" s="167"/>
      <c r="R139" s="114" t="str">
        <f t="shared" si="18"/>
        <v/>
      </c>
    </row>
    <row r="140" spans="1:18" s="60" customFormat="1" ht="60" customHeight="1" x14ac:dyDescent="0.3">
      <c r="A140" s="158"/>
      <c r="B140" s="159" t="str">
        <f t="shared" si="10"/>
        <v/>
      </c>
      <c r="C140" s="160"/>
      <c r="D140" s="162" t="str">
        <f t="shared" si="11"/>
        <v/>
      </c>
      <c r="E140" s="163" t="s">
        <v>502</v>
      </c>
      <c r="F140" s="164" t="str">
        <f t="shared" si="12"/>
        <v/>
      </c>
      <c r="G140" s="163" t="s">
        <v>502</v>
      </c>
      <c r="H140" s="163" t="s">
        <v>502</v>
      </c>
      <c r="I140" s="164" t="str">
        <f t="shared" si="13"/>
        <v/>
      </c>
      <c r="J140" s="162" t="str">
        <f t="shared" si="14"/>
        <v/>
      </c>
      <c r="K140" s="162" t="str">
        <f t="shared" si="15"/>
        <v/>
      </c>
      <c r="L140" s="166" t="str">
        <f t="shared" si="16"/>
        <v/>
      </c>
      <c r="M140" s="167"/>
      <c r="N140" s="168"/>
      <c r="O140" s="169" t="str">
        <f t="shared" si="17"/>
        <v/>
      </c>
      <c r="P140" s="170" t="str">
        <f t="shared" si="19"/>
        <v/>
      </c>
      <c r="Q140" s="167"/>
      <c r="R140" s="114" t="str">
        <f t="shared" si="18"/>
        <v/>
      </c>
    </row>
    <row r="141" spans="1:18" s="60" customFormat="1" ht="60" customHeight="1" x14ac:dyDescent="0.3">
      <c r="A141" s="158"/>
      <c r="B141" s="159" t="str">
        <f t="shared" si="10"/>
        <v/>
      </c>
      <c r="C141" s="160"/>
      <c r="D141" s="162" t="str">
        <f t="shared" si="11"/>
        <v/>
      </c>
      <c r="E141" s="163" t="s">
        <v>502</v>
      </c>
      <c r="F141" s="164" t="str">
        <f t="shared" si="12"/>
        <v/>
      </c>
      <c r="G141" s="163" t="s">
        <v>502</v>
      </c>
      <c r="H141" s="163" t="s">
        <v>502</v>
      </c>
      <c r="I141" s="164" t="str">
        <f t="shared" si="13"/>
        <v/>
      </c>
      <c r="J141" s="162" t="str">
        <f t="shared" si="14"/>
        <v/>
      </c>
      <c r="K141" s="162" t="str">
        <f t="shared" si="15"/>
        <v/>
      </c>
      <c r="L141" s="166" t="str">
        <f t="shared" si="16"/>
        <v/>
      </c>
      <c r="M141" s="167"/>
      <c r="N141" s="168"/>
      <c r="O141" s="169" t="str">
        <f t="shared" si="17"/>
        <v/>
      </c>
      <c r="P141" s="170" t="str">
        <f t="shared" si="19"/>
        <v/>
      </c>
      <c r="Q141" s="167"/>
      <c r="R141" s="114" t="str">
        <f t="shared" si="18"/>
        <v/>
      </c>
    </row>
    <row r="142" spans="1:18" s="60" customFormat="1" ht="60" customHeight="1" x14ac:dyDescent="0.3">
      <c r="A142" s="158"/>
      <c r="B142" s="159" t="str">
        <f t="shared" si="10"/>
        <v/>
      </c>
      <c r="C142" s="160"/>
      <c r="D142" s="162" t="str">
        <f t="shared" si="11"/>
        <v/>
      </c>
      <c r="E142" s="163" t="s">
        <v>502</v>
      </c>
      <c r="F142" s="164" t="str">
        <f t="shared" si="12"/>
        <v/>
      </c>
      <c r="G142" s="163" t="s">
        <v>502</v>
      </c>
      <c r="H142" s="163" t="s">
        <v>502</v>
      </c>
      <c r="I142" s="164" t="str">
        <f t="shared" si="13"/>
        <v/>
      </c>
      <c r="J142" s="162" t="str">
        <f t="shared" si="14"/>
        <v/>
      </c>
      <c r="K142" s="162" t="str">
        <f t="shared" si="15"/>
        <v/>
      </c>
      <c r="L142" s="166" t="str">
        <f t="shared" si="16"/>
        <v/>
      </c>
      <c r="M142" s="167"/>
      <c r="N142" s="168"/>
      <c r="O142" s="169" t="str">
        <f t="shared" si="17"/>
        <v/>
      </c>
      <c r="P142" s="170" t="str">
        <f t="shared" si="19"/>
        <v/>
      </c>
      <c r="Q142" s="167"/>
      <c r="R142" s="114" t="str">
        <f t="shared" si="18"/>
        <v/>
      </c>
    </row>
    <row r="143" spans="1:18" s="60" customFormat="1" ht="60" customHeight="1" x14ac:dyDescent="0.3">
      <c r="A143" s="158"/>
      <c r="B143" s="159" t="str">
        <f t="shared" si="10"/>
        <v/>
      </c>
      <c r="C143" s="160"/>
      <c r="D143" s="162" t="str">
        <f t="shared" si="11"/>
        <v/>
      </c>
      <c r="E143" s="163" t="s">
        <v>502</v>
      </c>
      <c r="F143" s="164" t="str">
        <f t="shared" si="12"/>
        <v/>
      </c>
      <c r="G143" s="163" t="s">
        <v>502</v>
      </c>
      <c r="H143" s="163" t="s">
        <v>502</v>
      </c>
      <c r="I143" s="164" t="str">
        <f t="shared" si="13"/>
        <v/>
      </c>
      <c r="J143" s="162" t="str">
        <f t="shared" si="14"/>
        <v/>
      </c>
      <c r="K143" s="162" t="str">
        <f t="shared" si="15"/>
        <v/>
      </c>
      <c r="L143" s="166" t="str">
        <f t="shared" si="16"/>
        <v/>
      </c>
      <c r="M143" s="167"/>
      <c r="N143" s="168"/>
      <c r="O143" s="169" t="str">
        <f t="shared" si="17"/>
        <v/>
      </c>
      <c r="P143" s="170" t="str">
        <f t="shared" si="19"/>
        <v/>
      </c>
      <c r="Q143" s="167"/>
      <c r="R143" s="114" t="str">
        <f t="shared" si="18"/>
        <v/>
      </c>
    </row>
    <row r="144" spans="1:18" s="60" customFormat="1" ht="60" customHeight="1" x14ac:dyDescent="0.3">
      <c r="A144" s="158"/>
      <c r="B144" s="159" t="str">
        <f t="shared" si="10"/>
        <v/>
      </c>
      <c r="C144" s="160"/>
      <c r="D144" s="162" t="str">
        <f t="shared" si="11"/>
        <v/>
      </c>
      <c r="E144" s="163" t="s">
        <v>502</v>
      </c>
      <c r="F144" s="164" t="str">
        <f t="shared" si="12"/>
        <v/>
      </c>
      <c r="G144" s="163" t="s">
        <v>502</v>
      </c>
      <c r="H144" s="163" t="s">
        <v>502</v>
      </c>
      <c r="I144" s="164" t="str">
        <f t="shared" si="13"/>
        <v/>
      </c>
      <c r="J144" s="162" t="str">
        <f t="shared" si="14"/>
        <v/>
      </c>
      <c r="K144" s="162" t="str">
        <f t="shared" si="15"/>
        <v/>
      </c>
      <c r="L144" s="166" t="str">
        <f t="shared" si="16"/>
        <v/>
      </c>
      <c r="M144" s="167"/>
      <c r="N144" s="168"/>
      <c r="O144" s="169" t="str">
        <f t="shared" si="17"/>
        <v/>
      </c>
      <c r="P144" s="170" t="str">
        <f t="shared" si="19"/>
        <v/>
      </c>
      <c r="Q144" s="167"/>
      <c r="R144" s="114" t="str">
        <f t="shared" si="18"/>
        <v/>
      </c>
    </row>
    <row r="145" spans="1:18" s="60" customFormat="1" ht="60" customHeight="1" x14ac:dyDescent="0.3">
      <c r="A145" s="158"/>
      <c r="B145" s="159" t="str">
        <f t="shared" si="10"/>
        <v/>
      </c>
      <c r="C145" s="160"/>
      <c r="D145" s="162" t="str">
        <f t="shared" si="11"/>
        <v/>
      </c>
      <c r="E145" s="163" t="s">
        <v>502</v>
      </c>
      <c r="F145" s="164" t="str">
        <f t="shared" si="12"/>
        <v/>
      </c>
      <c r="G145" s="163" t="s">
        <v>502</v>
      </c>
      <c r="H145" s="163" t="s">
        <v>502</v>
      </c>
      <c r="I145" s="164" t="str">
        <f t="shared" si="13"/>
        <v/>
      </c>
      <c r="J145" s="162" t="str">
        <f t="shared" si="14"/>
        <v/>
      </c>
      <c r="K145" s="162" t="str">
        <f t="shared" si="15"/>
        <v/>
      </c>
      <c r="L145" s="166" t="str">
        <f t="shared" si="16"/>
        <v/>
      </c>
      <c r="M145" s="167"/>
      <c r="N145" s="168"/>
      <c r="O145" s="169" t="str">
        <f t="shared" si="17"/>
        <v/>
      </c>
      <c r="P145" s="170" t="str">
        <f t="shared" si="19"/>
        <v/>
      </c>
      <c r="Q145" s="167"/>
      <c r="R145" s="114" t="str">
        <f t="shared" si="18"/>
        <v/>
      </c>
    </row>
    <row r="146" spans="1:18" s="60" customFormat="1" ht="60" customHeight="1" x14ac:dyDescent="0.3">
      <c r="A146" s="158"/>
      <c r="B146" s="159" t="str">
        <f t="shared" ref="B146:B209" si="20">IF($A146="","",_xlfn.XLOOKUP($A146,Proy_Folio,Proy_Nombre,"")&amp;"")</f>
        <v/>
      </c>
      <c r="C146" s="160"/>
      <c r="D146" s="162" t="str">
        <f t="shared" ref="D146:D209" si="21">IF($A146="","",IF($E146&lt;&gt;"",_xlfn.XLOOKUP($E146,Terr_Clave,Terr_Mun,"")&amp;"",IF($G146&lt;&gt;"",_xlfn.XLOOKUP(LEFT($G146,5),Terr_Clave,Terr_Mun,"")&amp;"","")))</f>
        <v/>
      </c>
      <c r="E146" s="163" t="s">
        <v>502</v>
      </c>
      <c r="F146" s="164" t="str">
        <f t="shared" ref="F146:F209" si="22">IF($G146="","",_xlfn.XLOOKUP($G146,AgebU_Loc,AgebU_NomLoc,"")&amp;"")</f>
        <v/>
      </c>
      <c r="G146" s="163" t="s">
        <v>502</v>
      </c>
      <c r="H146" s="163" t="s">
        <v>502</v>
      </c>
      <c r="I146" s="164" t="str">
        <f t="shared" ref="I146:I209" si="23">IF($A146="","",IF($C146=INDEX(Cat_TipoZona,1),IF(OR($G146="",$H146=""),"",$G146&amp;$H146),IF($C146=INDEX(Cat_TipoZona,2),$E146,"")))</f>
        <v/>
      </c>
      <c r="J146" s="162" t="str">
        <f t="shared" ref="J146:J209" si="24">IF($I146="","",IF($C146=INDEX(Cat_TipoZona,1),_xlfn.XLOOKUP($I146,AgebU_Clave,AgebU_ZAP,"")&amp;"",_xlfn.XLOOKUP($I146,Terr_Clave,Terr_ZAP,"")&amp;""))</f>
        <v/>
      </c>
      <c r="K146" s="162" t="str">
        <f t="shared" ref="K146:K209" si="25">IF($I146="","",IF($C146=INDEX(Cat_TipoZona,1),_xlfn.XLOOKUP($I146,AgebU_Clave,AgebU_Marg,"")&amp;"",_xlfn.XLOOKUP($I146,Terr_Clave,Terr_Marg,"")&amp;""))</f>
        <v/>
      </c>
      <c r="L146" s="166" t="str">
        <f t="shared" ref="L146:L209" si="26">IF($I146="","",IF($C146=INDEX(Cat_TipoZona,1),IFERROR(_xlfn.XLOOKUP($I146,AgebU_Clave,AgebU_Pts,""),""),IFERROR(_xlfn.XLOOKUP($I146,Terr_Clave,Terr_Pts,""),"")))</f>
        <v/>
      </c>
      <c r="M146" s="167"/>
      <c r="N146" s="168"/>
      <c r="O146" s="169" t="str">
        <f t="shared" ref="O146:O209" si="27">IF($A146="","",IF(SUMIFS(Ter_Cant,Ter_Folio,$A146)=0,"",$N146/SUMIFS(Ter_Cant,Ter_Folio,$A146)))</f>
        <v/>
      </c>
      <c r="P146" s="170" t="str">
        <f t="shared" si="19"/>
        <v/>
      </c>
      <c r="Q146" s="167"/>
      <c r="R146" s="114" t="str">
        <f t="shared" ref="R146:R209" si="28">IF($A146="","",IF(COUNTIF(Proy_Folio,$A146)=0,"Folio no registrado en 01_Proyectos",IF($C146="","Falta indicar el tipo de zona (urbano/rural)",IF(AND($C146=INDEX(Cat_TipoZona,1),OR($G146="",$H146="")),"Zona urbana: capture clave de localidad y AGEB",IF(AND($C146=INDEX(Cat_TipoZona,2),$E146=""),"Zona rural: capture la clave de municipio",IF($L146="","Territorio sin correspondencia en el catálogo aplicable (99_Catálogos, bloque 24 o 25)",IF(AND(_xlfn.MINIFS(Ter_Sj,Ter_Folio,$A146)&lt;&gt;_xlfn.MAXIFS(Ter_Sj,Ter_Folio,$A146),OR($M146="",$N146="")),"Puntuaciones territoriales distintas: falta unidad y cantidad de incidencia",IF(AND(_xlfn.MINIFS(Ter_Sj,Ter_Folio,$A146)&lt;&gt;_xlfn.MAXIFS(Ter_Sj,Ter_Folio,$A146),ABS(SUMIFS(Ter_Prop,Ter_Folio,$A146)-1)&gt;0.005),"Las proporciones de incidencia del proyecto no suman 100 %",""))))))))</f>
        <v/>
      </c>
    </row>
    <row r="147" spans="1:18" s="60" customFormat="1" ht="60" customHeight="1" x14ac:dyDescent="0.3">
      <c r="A147" s="158"/>
      <c r="B147" s="159" t="str">
        <f t="shared" si="20"/>
        <v/>
      </c>
      <c r="C147" s="160"/>
      <c r="D147" s="162" t="str">
        <f t="shared" si="21"/>
        <v/>
      </c>
      <c r="E147" s="163" t="s">
        <v>502</v>
      </c>
      <c r="F147" s="164" t="str">
        <f t="shared" si="22"/>
        <v/>
      </c>
      <c r="G147" s="163" t="s">
        <v>502</v>
      </c>
      <c r="H147" s="163" t="s">
        <v>502</v>
      </c>
      <c r="I147" s="164" t="str">
        <f t="shared" si="23"/>
        <v/>
      </c>
      <c r="J147" s="162" t="str">
        <f t="shared" si="24"/>
        <v/>
      </c>
      <c r="K147" s="162" t="str">
        <f t="shared" si="25"/>
        <v/>
      </c>
      <c r="L147" s="166" t="str">
        <f t="shared" si="26"/>
        <v/>
      </c>
      <c r="M147" s="167"/>
      <c r="N147" s="168"/>
      <c r="O147" s="169" t="str">
        <f t="shared" si="27"/>
        <v/>
      </c>
      <c r="P147" s="170" t="str">
        <f t="shared" ref="P147:P210" si="29">IF(OR($L147="",$O147=""),"",$L147*$O147)</f>
        <v/>
      </c>
      <c r="Q147" s="167"/>
      <c r="R147" s="114" t="str">
        <f t="shared" si="28"/>
        <v/>
      </c>
    </row>
    <row r="148" spans="1:18" s="60" customFormat="1" ht="60" customHeight="1" x14ac:dyDescent="0.3">
      <c r="A148" s="158"/>
      <c r="B148" s="159" t="str">
        <f t="shared" si="20"/>
        <v/>
      </c>
      <c r="C148" s="160"/>
      <c r="D148" s="162" t="str">
        <f t="shared" si="21"/>
        <v/>
      </c>
      <c r="E148" s="163" t="s">
        <v>502</v>
      </c>
      <c r="F148" s="164" t="str">
        <f t="shared" si="22"/>
        <v/>
      </c>
      <c r="G148" s="163" t="s">
        <v>502</v>
      </c>
      <c r="H148" s="163" t="s">
        <v>502</v>
      </c>
      <c r="I148" s="164" t="str">
        <f t="shared" si="23"/>
        <v/>
      </c>
      <c r="J148" s="162" t="str">
        <f t="shared" si="24"/>
        <v/>
      </c>
      <c r="K148" s="162" t="str">
        <f t="shared" si="25"/>
        <v/>
      </c>
      <c r="L148" s="166" t="str">
        <f t="shared" si="26"/>
        <v/>
      </c>
      <c r="M148" s="167"/>
      <c r="N148" s="168"/>
      <c r="O148" s="169" t="str">
        <f t="shared" si="27"/>
        <v/>
      </c>
      <c r="P148" s="170" t="str">
        <f t="shared" si="29"/>
        <v/>
      </c>
      <c r="Q148" s="167"/>
      <c r="R148" s="114" t="str">
        <f t="shared" si="28"/>
        <v/>
      </c>
    </row>
    <row r="149" spans="1:18" s="60" customFormat="1" ht="60" customHeight="1" x14ac:dyDescent="0.3">
      <c r="A149" s="158"/>
      <c r="B149" s="159" t="str">
        <f t="shared" si="20"/>
        <v/>
      </c>
      <c r="C149" s="160"/>
      <c r="D149" s="162" t="str">
        <f t="shared" si="21"/>
        <v/>
      </c>
      <c r="E149" s="163" t="s">
        <v>502</v>
      </c>
      <c r="F149" s="164" t="str">
        <f t="shared" si="22"/>
        <v/>
      </c>
      <c r="G149" s="163" t="s">
        <v>502</v>
      </c>
      <c r="H149" s="163" t="s">
        <v>502</v>
      </c>
      <c r="I149" s="164" t="str">
        <f t="shared" si="23"/>
        <v/>
      </c>
      <c r="J149" s="162" t="str">
        <f t="shared" si="24"/>
        <v/>
      </c>
      <c r="K149" s="162" t="str">
        <f t="shared" si="25"/>
        <v/>
      </c>
      <c r="L149" s="166" t="str">
        <f t="shared" si="26"/>
        <v/>
      </c>
      <c r="M149" s="167"/>
      <c r="N149" s="168"/>
      <c r="O149" s="169" t="str">
        <f t="shared" si="27"/>
        <v/>
      </c>
      <c r="P149" s="170" t="str">
        <f t="shared" si="29"/>
        <v/>
      </c>
      <c r="Q149" s="167"/>
      <c r="R149" s="114" t="str">
        <f t="shared" si="28"/>
        <v/>
      </c>
    </row>
    <row r="150" spans="1:18" s="60" customFormat="1" ht="60" customHeight="1" x14ac:dyDescent="0.3">
      <c r="A150" s="158"/>
      <c r="B150" s="159" t="str">
        <f t="shared" si="20"/>
        <v/>
      </c>
      <c r="C150" s="160"/>
      <c r="D150" s="162" t="str">
        <f t="shared" si="21"/>
        <v/>
      </c>
      <c r="E150" s="163" t="s">
        <v>502</v>
      </c>
      <c r="F150" s="164" t="str">
        <f t="shared" si="22"/>
        <v/>
      </c>
      <c r="G150" s="163" t="s">
        <v>502</v>
      </c>
      <c r="H150" s="163" t="s">
        <v>502</v>
      </c>
      <c r="I150" s="164" t="str">
        <f t="shared" si="23"/>
        <v/>
      </c>
      <c r="J150" s="162" t="str">
        <f t="shared" si="24"/>
        <v/>
      </c>
      <c r="K150" s="162" t="str">
        <f t="shared" si="25"/>
        <v/>
      </c>
      <c r="L150" s="166" t="str">
        <f t="shared" si="26"/>
        <v/>
      </c>
      <c r="M150" s="167"/>
      <c r="N150" s="168"/>
      <c r="O150" s="169" t="str">
        <f t="shared" si="27"/>
        <v/>
      </c>
      <c r="P150" s="170" t="str">
        <f t="shared" si="29"/>
        <v/>
      </c>
      <c r="Q150" s="167"/>
      <c r="R150" s="114" t="str">
        <f t="shared" si="28"/>
        <v/>
      </c>
    </row>
    <row r="151" spans="1:18" s="60" customFormat="1" ht="60" customHeight="1" x14ac:dyDescent="0.3">
      <c r="A151" s="158"/>
      <c r="B151" s="159" t="str">
        <f t="shared" si="20"/>
        <v/>
      </c>
      <c r="C151" s="160"/>
      <c r="D151" s="162" t="str">
        <f t="shared" si="21"/>
        <v/>
      </c>
      <c r="E151" s="163" t="s">
        <v>502</v>
      </c>
      <c r="F151" s="164" t="str">
        <f t="shared" si="22"/>
        <v/>
      </c>
      <c r="G151" s="163" t="s">
        <v>502</v>
      </c>
      <c r="H151" s="163" t="s">
        <v>502</v>
      </c>
      <c r="I151" s="164" t="str">
        <f t="shared" si="23"/>
        <v/>
      </c>
      <c r="J151" s="162" t="str">
        <f t="shared" si="24"/>
        <v/>
      </c>
      <c r="K151" s="162" t="str">
        <f t="shared" si="25"/>
        <v/>
      </c>
      <c r="L151" s="166" t="str">
        <f t="shared" si="26"/>
        <v/>
      </c>
      <c r="M151" s="167"/>
      <c r="N151" s="168"/>
      <c r="O151" s="169" t="str">
        <f t="shared" si="27"/>
        <v/>
      </c>
      <c r="P151" s="170" t="str">
        <f t="shared" si="29"/>
        <v/>
      </c>
      <c r="Q151" s="167"/>
      <c r="R151" s="114" t="str">
        <f t="shared" si="28"/>
        <v/>
      </c>
    </row>
    <row r="152" spans="1:18" s="60" customFormat="1" ht="60" customHeight="1" x14ac:dyDescent="0.3">
      <c r="A152" s="158"/>
      <c r="B152" s="159" t="str">
        <f t="shared" si="20"/>
        <v/>
      </c>
      <c r="C152" s="160"/>
      <c r="D152" s="162" t="str">
        <f t="shared" si="21"/>
        <v/>
      </c>
      <c r="E152" s="163" t="s">
        <v>502</v>
      </c>
      <c r="F152" s="164" t="str">
        <f t="shared" si="22"/>
        <v/>
      </c>
      <c r="G152" s="163" t="s">
        <v>502</v>
      </c>
      <c r="H152" s="163" t="s">
        <v>502</v>
      </c>
      <c r="I152" s="164" t="str">
        <f t="shared" si="23"/>
        <v/>
      </c>
      <c r="J152" s="162" t="str">
        <f t="shared" si="24"/>
        <v/>
      </c>
      <c r="K152" s="162" t="str">
        <f t="shared" si="25"/>
        <v/>
      </c>
      <c r="L152" s="166" t="str">
        <f t="shared" si="26"/>
        <v/>
      </c>
      <c r="M152" s="167"/>
      <c r="N152" s="168"/>
      <c r="O152" s="169" t="str">
        <f t="shared" si="27"/>
        <v/>
      </c>
      <c r="P152" s="170" t="str">
        <f t="shared" si="29"/>
        <v/>
      </c>
      <c r="Q152" s="167"/>
      <c r="R152" s="114" t="str">
        <f t="shared" si="28"/>
        <v/>
      </c>
    </row>
    <row r="153" spans="1:18" s="60" customFormat="1" ht="60" customHeight="1" x14ac:dyDescent="0.3">
      <c r="A153" s="158"/>
      <c r="B153" s="159" t="str">
        <f t="shared" si="20"/>
        <v/>
      </c>
      <c r="C153" s="160"/>
      <c r="D153" s="162" t="str">
        <f t="shared" si="21"/>
        <v/>
      </c>
      <c r="E153" s="163" t="s">
        <v>502</v>
      </c>
      <c r="F153" s="164" t="str">
        <f t="shared" si="22"/>
        <v/>
      </c>
      <c r="G153" s="163" t="s">
        <v>502</v>
      </c>
      <c r="H153" s="163" t="s">
        <v>502</v>
      </c>
      <c r="I153" s="164" t="str">
        <f t="shared" si="23"/>
        <v/>
      </c>
      <c r="J153" s="162" t="str">
        <f t="shared" si="24"/>
        <v/>
      </c>
      <c r="K153" s="162" t="str">
        <f t="shared" si="25"/>
        <v/>
      </c>
      <c r="L153" s="166" t="str">
        <f t="shared" si="26"/>
        <v/>
      </c>
      <c r="M153" s="167"/>
      <c r="N153" s="168"/>
      <c r="O153" s="169" t="str">
        <f t="shared" si="27"/>
        <v/>
      </c>
      <c r="P153" s="170" t="str">
        <f t="shared" si="29"/>
        <v/>
      </c>
      <c r="Q153" s="167"/>
      <c r="R153" s="114" t="str">
        <f t="shared" si="28"/>
        <v/>
      </c>
    </row>
    <row r="154" spans="1:18" s="60" customFormat="1" ht="60" customHeight="1" x14ac:dyDescent="0.3">
      <c r="A154" s="158"/>
      <c r="B154" s="159" t="str">
        <f t="shared" si="20"/>
        <v/>
      </c>
      <c r="C154" s="160"/>
      <c r="D154" s="162" t="str">
        <f t="shared" si="21"/>
        <v/>
      </c>
      <c r="E154" s="163" t="s">
        <v>502</v>
      </c>
      <c r="F154" s="164" t="str">
        <f t="shared" si="22"/>
        <v/>
      </c>
      <c r="G154" s="163" t="s">
        <v>502</v>
      </c>
      <c r="H154" s="163" t="s">
        <v>502</v>
      </c>
      <c r="I154" s="164" t="str">
        <f t="shared" si="23"/>
        <v/>
      </c>
      <c r="J154" s="162" t="str">
        <f t="shared" si="24"/>
        <v/>
      </c>
      <c r="K154" s="162" t="str">
        <f t="shared" si="25"/>
        <v/>
      </c>
      <c r="L154" s="166" t="str">
        <f t="shared" si="26"/>
        <v/>
      </c>
      <c r="M154" s="167"/>
      <c r="N154" s="168"/>
      <c r="O154" s="169" t="str">
        <f t="shared" si="27"/>
        <v/>
      </c>
      <c r="P154" s="170" t="str">
        <f t="shared" si="29"/>
        <v/>
      </c>
      <c r="Q154" s="167"/>
      <c r="R154" s="114" t="str">
        <f t="shared" si="28"/>
        <v/>
      </c>
    </row>
    <row r="155" spans="1:18" s="60" customFormat="1" ht="60" customHeight="1" x14ac:dyDescent="0.3">
      <c r="A155" s="158"/>
      <c r="B155" s="159" t="str">
        <f t="shared" si="20"/>
        <v/>
      </c>
      <c r="C155" s="160"/>
      <c r="D155" s="162" t="str">
        <f t="shared" si="21"/>
        <v/>
      </c>
      <c r="E155" s="163" t="s">
        <v>502</v>
      </c>
      <c r="F155" s="164" t="str">
        <f t="shared" si="22"/>
        <v/>
      </c>
      <c r="G155" s="163" t="s">
        <v>502</v>
      </c>
      <c r="H155" s="163" t="s">
        <v>502</v>
      </c>
      <c r="I155" s="164" t="str">
        <f t="shared" si="23"/>
        <v/>
      </c>
      <c r="J155" s="162" t="str">
        <f t="shared" si="24"/>
        <v/>
      </c>
      <c r="K155" s="162" t="str">
        <f t="shared" si="25"/>
        <v/>
      </c>
      <c r="L155" s="166" t="str">
        <f t="shared" si="26"/>
        <v/>
      </c>
      <c r="M155" s="167"/>
      <c r="N155" s="168"/>
      <c r="O155" s="169" t="str">
        <f t="shared" si="27"/>
        <v/>
      </c>
      <c r="P155" s="170" t="str">
        <f t="shared" si="29"/>
        <v/>
      </c>
      <c r="Q155" s="167"/>
      <c r="R155" s="114" t="str">
        <f t="shared" si="28"/>
        <v/>
      </c>
    </row>
    <row r="156" spans="1:18" s="60" customFormat="1" ht="60" customHeight="1" x14ac:dyDescent="0.3">
      <c r="A156" s="158"/>
      <c r="B156" s="159" t="str">
        <f t="shared" si="20"/>
        <v/>
      </c>
      <c r="C156" s="160"/>
      <c r="D156" s="162" t="str">
        <f t="shared" si="21"/>
        <v/>
      </c>
      <c r="E156" s="163" t="s">
        <v>502</v>
      </c>
      <c r="F156" s="164" t="str">
        <f t="shared" si="22"/>
        <v/>
      </c>
      <c r="G156" s="163" t="s">
        <v>502</v>
      </c>
      <c r="H156" s="163" t="s">
        <v>502</v>
      </c>
      <c r="I156" s="164" t="str">
        <f t="shared" si="23"/>
        <v/>
      </c>
      <c r="J156" s="162" t="str">
        <f t="shared" si="24"/>
        <v/>
      </c>
      <c r="K156" s="162" t="str">
        <f t="shared" si="25"/>
        <v/>
      </c>
      <c r="L156" s="166" t="str">
        <f t="shared" si="26"/>
        <v/>
      </c>
      <c r="M156" s="167"/>
      <c r="N156" s="168"/>
      <c r="O156" s="169" t="str">
        <f t="shared" si="27"/>
        <v/>
      </c>
      <c r="P156" s="170" t="str">
        <f t="shared" si="29"/>
        <v/>
      </c>
      <c r="Q156" s="167"/>
      <c r="R156" s="114" t="str">
        <f t="shared" si="28"/>
        <v/>
      </c>
    </row>
    <row r="157" spans="1:18" s="60" customFormat="1" ht="60" customHeight="1" x14ac:dyDescent="0.3">
      <c r="A157" s="158"/>
      <c r="B157" s="159" t="str">
        <f t="shared" si="20"/>
        <v/>
      </c>
      <c r="C157" s="160"/>
      <c r="D157" s="162" t="str">
        <f t="shared" si="21"/>
        <v/>
      </c>
      <c r="E157" s="163" t="s">
        <v>502</v>
      </c>
      <c r="F157" s="164" t="str">
        <f t="shared" si="22"/>
        <v/>
      </c>
      <c r="G157" s="163" t="s">
        <v>502</v>
      </c>
      <c r="H157" s="163" t="s">
        <v>502</v>
      </c>
      <c r="I157" s="164" t="str">
        <f t="shared" si="23"/>
        <v/>
      </c>
      <c r="J157" s="162" t="str">
        <f t="shared" si="24"/>
        <v/>
      </c>
      <c r="K157" s="162" t="str">
        <f t="shared" si="25"/>
        <v/>
      </c>
      <c r="L157" s="166" t="str">
        <f t="shared" si="26"/>
        <v/>
      </c>
      <c r="M157" s="167"/>
      <c r="N157" s="168"/>
      <c r="O157" s="169" t="str">
        <f t="shared" si="27"/>
        <v/>
      </c>
      <c r="P157" s="170" t="str">
        <f t="shared" si="29"/>
        <v/>
      </c>
      <c r="Q157" s="167"/>
      <c r="R157" s="114" t="str">
        <f t="shared" si="28"/>
        <v/>
      </c>
    </row>
    <row r="158" spans="1:18" s="60" customFormat="1" ht="60" customHeight="1" x14ac:dyDescent="0.3">
      <c r="A158" s="158"/>
      <c r="B158" s="159" t="str">
        <f t="shared" si="20"/>
        <v/>
      </c>
      <c r="C158" s="160"/>
      <c r="D158" s="162" t="str">
        <f t="shared" si="21"/>
        <v/>
      </c>
      <c r="E158" s="163" t="s">
        <v>502</v>
      </c>
      <c r="F158" s="164" t="str">
        <f t="shared" si="22"/>
        <v/>
      </c>
      <c r="G158" s="163" t="s">
        <v>502</v>
      </c>
      <c r="H158" s="163" t="s">
        <v>502</v>
      </c>
      <c r="I158" s="164" t="str">
        <f t="shared" si="23"/>
        <v/>
      </c>
      <c r="J158" s="162" t="str">
        <f t="shared" si="24"/>
        <v/>
      </c>
      <c r="K158" s="162" t="str">
        <f t="shared" si="25"/>
        <v/>
      </c>
      <c r="L158" s="166" t="str">
        <f t="shared" si="26"/>
        <v/>
      </c>
      <c r="M158" s="167"/>
      <c r="N158" s="168"/>
      <c r="O158" s="169" t="str">
        <f t="shared" si="27"/>
        <v/>
      </c>
      <c r="P158" s="170" t="str">
        <f t="shared" si="29"/>
        <v/>
      </c>
      <c r="Q158" s="167"/>
      <c r="R158" s="114" t="str">
        <f t="shared" si="28"/>
        <v/>
      </c>
    </row>
    <row r="159" spans="1:18" s="60" customFormat="1" ht="60" customHeight="1" x14ac:dyDescent="0.3">
      <c r="A159" s="158"/>
      <c r="B159" s="159" t="str">
        <f t="shared" si="20"/>
        <v/>
      </c>
      <c r="C159" s="160"/>
      <c r="D159" s="162" t="str">
        <f t="shared" si="21"/>
        <v/>
      </c>
      <c r="E159" s="163" t="s">
        <v>502</v>
      </c>
      <c r="F159" s="164" t="str">
        <f t="shared" si="22"/>
        <v/>
      </c>
      <c r="G159" s="163" t="s">
        <v>502</v>
      </c>
      <c r="H159" s="163" t="s">
        <v>502</v>
      </c>
      <c r="I159" s="164" t="str">
        <f t="shared" si="23"/>
        <v/>
      </c>
      <c r="J159" s="162" t="str">
        <f t="shared" si="24"/>
        <v/>
      </c>
      <c r="K159" s="162" t="str">
        <f t="shared" si="25"/>
        <v/>
      </c>
      <c r="L159" s="166" t="str">
        <f t="shared" si="26"/>
        <v/>
      </c>
      <c r="M159" s="167"/>
      <c r="N159" s="168"/>
      <c r="O159" s="169" t="str">
        <f t="shared" si="27"/>
        <v/>
      </c>
      <c r="P159" s="170" t="str">
        <f t="shared" si="29"/>
        <v/>
      </c>
      <c r="Q159" s="167"/>
      <c r="R159" s="114" t="str">
        <f t="shared" si="28"/>
        <v/>
      </c>
    </row>
    <row r="160" spans="1:18" s="60" customFormat="1" ht="60" customHeight="1" x14ac:dyDescent="0.3">
      <c r="A160" s="158"/>
      <c r="B160" s="159" t="str">
        <f t="shared" si="20"/>
        <v/>
      </c>
      <c r="C160" s="160"/>
      <c r="D160" s="162" t="str">
        <f t="shared" si="21"/>
        <v/>
      </c>
      <c r="E160" s="163" t="s">
        <v>502</v>
      </c>
      <c r="F160" s="164" t="str">
        <f t="shared" si="22"/>
        <v/>
      </c>
      <c r="G160" s="163" t="s">
        <v>502</v>
      </c>
      <c r="H160" s="163" t="s">
        <v>502</v>
      </c>
      <c r="I160" s="164" t="str">
        <f t="shared" si="23"/>
        <v/>
      </c>
      <c r="J160" s="162" t="str">
        <f t="shared" si="24"/>
        <v/>
      </c>
      <c r="K160" s="162" t="str">
        <f t="shared" si="25"/>
        <v/>
      </c>
      <c r="L160" s="166" t="str">
        <f t="shared" si="26"/>
        <v/>
      </c>
      <c r="M160" s="167"/>
      <c r="N160" s="168"/>
      <c r="O160" s="169" t="str">
        <f t="shared" si="27"/>
        <v/>
      </c>
      <c r="P160" s="170" t="str">
        <f t="shared" si="29"/>
        <v/>
      </c>
      <c r="Q160" s="167"/>
      <c r="R160" s="114" t="str">
        <f t="shared" si="28"/>
        <v/>
      </c>
    </row>
    <row r="161" spans="1:18" s="60" customFormat="1" ht="60" customHeight="1" x14ac:dyDescent="0.3">
      <c r="A161" s="158"/>
      <c r="B161" s="159" t="str">
        <f t="shared" si="20"/>
        <v/>
      </c>
      <c r="C161" s="160"/>
      <c r="D161" s="162" t="str">
        <f t="shared" si="21"/>
        <v/>
      </c>
      <c r="E161" s="163" t="s">
        <v>502</v>
      </c>
      <c r="F161" s="164" t="str">
        <f t="shared" si="22"/>
        <v/>
      </c>
      <c r="G161" s="163" t="s">
        <v>502</v>
      </c>
      <c r="H161" s="163" t="s">
        <v>502</v>
      </c>
      <c r="I161" s="164" t="str">
        <f t="shared" si="23"/>
        <v/>
      </c>
      <c r="J161" s="162" t="str">
        <f t="shared" si="24"/>
        <v/>
      </c>
      <c r="K161" s="162" t="str">
        <f t="shared" si="25"/>
        <v/>
      </c>
      <c r="L161" s="166" t="str">
        <f t="shared" si="26"/>
        <v/>
      </c>
      <c r="M161" s="167"/>
      <c r="N161" s="168"/>
      <c r="O161" s="169" t="str">
        <f t="shared" si="27"/>
        <v/>
      </c>
      <c r="P161" s="170" t="str">
        <f t="shared" si="29"/>
        <v/>
      </c>
      <c r="Q161" s="167"/>
      <c r="R161" s="114" t="str">
        <f t="shared" si="28"/>
        <v/>
      </c>
    </row>
    <row r="162" spans="1:18" s="60" customFormat="1" ht="60" customHeight="1" x14ac:dyDescent="0.3">
      <c r="A162" s="158"/>
      <c r="B162" s="159" t="str">
        <f t="shared" si="20"/>
        <v/>
      </c>
      <c r="C162" s="160"/>
      <c r="D162" s="162" t="str">
        <f t="shared" si="21"/>
        <v/>
      </c>
      <c r="E162" s="163" t="s">
        <v>502</v>
      </c>
      <c r="F162" s="164" t="str">
        <f t="shared" si="22"/>
        <v/>
      </c>
      <c r="G162" s="163" t="s">
        <v>502</v>
      </c>
      <c r="H162" s="163" t="s">
        <v>502</v>
      </c>
      <c r="I162" s="164" t="str">
        <f t="shared" si="23"/>
        <v/>
      </c>
      <c r="J162" s="162" t="str">
        <f t="shared" si="24"/>
        <v/>
      </c>
      <c r="K162" s="162" t="str">
        <f t="shared" si="25"/>
        <v/>
      </c>
      <c r="L162" s="166" t="str">
        <f t="shared" si="26"/>
        <v/>
      </c>
      <c r="M162" s="167"/>
      <c r="N162" s="168"/>
      <c r="O162" s="169" t="str">
        <f t="shared" si="27"/>
        <v/>
      </c>
      <c r="P162" s="170" t="str">
        <f t="shared" si="29"/>
        <v/>
      </c>
      <c r="Q162" s="167"/>
      <c r="R162" s="114" t="str">
        <f t="shared" si="28"/>
        <v/>
      </c>
    </row>
    <row r="163" spans="1:18" s="60" customFormat="1" ht="60" customHeight="1" x14ac:dyDescent="0.3">
      <c r="A163" s="158"/>
      <c r="B163" s="159" t="str">
        <f t="shared" si="20"/>
        <v/>
      </c>
      <c r="C163" s="160"/>
      <c r="D163" s="162" t="str">
        <f t="shared" si="21"/>
        <v/>
      </c>
      <c r="E163" s="163" t="s">
        <v>502</v>
      </c>
      <c r="F163" s="164" t="str">
        <f t="shared" si="22"/>
        <v/>
      </c>
      <c r="G163" s="163" t="s">
        <v>502</v>
      </c>
      <c r="H163" s="163" t="s">
        <v>502</v>
      </c>
      <c r="I163" s="164" t="str">
        <f t="shared" si="23"/>
        <v/>
      </c>
      <c r="J163" s="162" t="str">
        <f t="shared" si="24"/>
        <v/>
      </c>
      <c r="K163" s="162" t="str">
        <f t="shared" si="25"/>
        <v/>
      </c>
      <c r="L163" s="166" t="str">
        <f t="shared" si="26"/>
        <v/>
      </c>
      <c r="M163" s="167"/>
      <c r="N163" s="168"/>
      <c r="O163" s="169" t="str">
        <f t="shared" si="27"/>
        <v/>
      </c>
      <c r="P163" s="170" t="str">
        <f t="shared" si="29"/>
        <v/>
      </c>
      <c r="Q163" s="167"/>
      <c r="R163" s="114" t="str">
        <f t="shared" si="28"/>
        <v/>
      </c>
    </row>
    <row r="164" spans="1:18" s="60" customFormat="1" ht="60" customHeight="1" x14ac:dyDescent="0.3">
      <c r="A164" s="158"/>
      <c r="B164" s="159" t="str">
        <f t="shared" si="20"/>
        <v/>
      </c>
      <c r="C164" s="160"/>
      <c r="D164" s="162" t="str">
        <f t="shared" si="21"/>
        <v/>
      </c>
      <c r="E164" s="163" t="s">
        <v>502</v>
      </c>
      <c r="F164" s="164" t="str">
        <f t="shared" si="22"/>
        <v/>
      </c>
      <c r="G164" s="163" t="s">
        <v>502</v>
      </c>
      <c r="H164" s="163" t="s">
        <v>502</v>
      </c>
      <c r="I164" s="164" t="str">
        <f t="shared" si="23"/>
        <v/>
      </c>
      <c r="J164" s="162" t="str">
        <f t="shared" si="24"/>
        <v/>
      </c>
      <c r="K164" s="162" t="str">
        <f t="shared" si="25"/>
        <v/>
      </c>
      <c r="L164" s="166" t="str">
        <f t="shared" si="26"/>
        <v/>
      </c>
      <c r="M164" s="167"/>
      <c r="N164" s="168"/>
      <c r="O164" s="169" t="str">
        <f t="shared" si="27"/>
        <v/>
      </c>
      <c r="P164" s="170" t="str">
        <f t="shared" si="29"/>
        <v/>
      </c>
      <c r="Q164" s="167"/>
      <c r="R164" s="114" t="str">
        <f t="shared" si="28"/>
        <v/>
      </c>
    </row>
    <row r="165" spans="1:18" s="60" customFormat="1" ht="60" customHeight="1" x14ac:dyDescent="0.3">
      <c r="A165" s="158"/>
      <c r="B165" s="159" t="str">
        <f t="shared" si="20"/>
        <v/>
      </c>
      <c r="C165" s="160"/>
      <c r="D165" s="162" t="str">
        <f t="shared" si="21"/>
        <v/>
      </c>
      <c r="E165" s="163" t="s">
        <v>502</v>
      </c>
      <c r="F165" s="164" t="str">
        <f t="shared" si="22"/>
        <v/>
      </c>
      <c r="G165" s="163" t="s">
        <v>502</v>
      </c>
      <c r="H165" s="163" t="s">
        <v>502</v>
      </c>
      <c r="I165" s="164" t="str">
        <f t="shared" si="23"/>
        <v/>
      </c>
      <c r="J165" s="162" t="str">
        <f t="shared" si="24"/>
        <v/>
      </c>
      <c r="K165" s="162" t="str">
        <f t="shared" si="25"/>
        <v/>
      </c>
      <c r="L165" s="166" t="str">
        <f t="shared" si="26"/>
        <v/>
      </c>
      <c r="M165" s="167"/>
      <c r="N165" s="168"/>
      <c r="O165" s="169" t="str">
        <f t="shared" si="27"/>
        <v/>
      </c>
      <c r="P165" s="170" t="str">
        <f t="shared" si="29"/>
        <v/>
      </c>
      <c r="Q165" s="167"/>
      <c r="R165" s="114" t="str">
        <f t="shared" si="28"/>
        <v/>
      </c>
    </row>
    <row r="166" spans="1:18" s="60" customFormat="1" ht="60" customHeight="1" x14ac:dyDescent="0.3">
      <c r="A166" s="158"/>
      <c r="B166" s="159" t="str">
        <f t="shared" si="20"/>
        <v/>
      </c>
      <c r="C166" s="160"/>
      <c r="D166" s="162" t="str">
        <f t="shared" si="21"/>
        <v/>
      </c>
      <c r="E166" s="163" t="s">
        <v>502</v>
      </c>
      <c r="F166" s="164" t="str">
        <f t="shared" si="22"/>
        <v/>
      </c>
      <c r="G166" s="163" t="s">
        <v>502</v>
      </c>
      <c r="H166" s="163" t="s">
        <v>502</v>
      </c>
      <c r="I166" s="164" t="str">
        <f t="shared" si="23"/>
        <v/>
      </c>
      <c r="J166" s="162" t="str">
        <f t="shared" si="24"/>
        <v/>
      </c>
      <c r="K166" s="162" t="str">
        <f t="shared" si="25"/>
        <v/>
      </c>
      <c r="L166" s="166" t="str">
        <f t="shared" si="26"/>
        <v/>
      </c>
      <c r="M166" s="167"/>
      <c r="N166" s="168"/>
      <c r="O166" s="169" t="str">
        <f t="shared" si="27"/>
        <v/>
      </c>
      <c r="P166" s="170" t="str">
        <f t="shared" si="29"/>
        <v/>
      </c>
      <c r="Q166" s="167"/>
      <c r="R166" s="114" t="str">
        <f t="shared" si="28"/>
        <v/>
      </c>
    </row>
    <row r="167" spans="1:18" s="60" customFormat="1" ht="60" customHeight="1" x14ac:dyDescent="0.3">
      <c r="A167" s="158"/>
      <c r="B167" s="159" t="str">
        <f t="shared" si="20"/>
        <v/>
      </c>
      <c r="C167" s="160"/>
      <c r="D167" s="162" t="str">
        <f t="shared" si="21"/>
        <v/>
      </c>
      <c r="E167" s="163" t="s">
        <v>502</v>
      </c>
      <c r="F167" s="164" t="str">
        <f t="shared" si="22"/>
        <v/>
      </c>
      <c r="G167" s="163" t="s">
        <v>502</v>
      </c>
      <c r="H167" s="163" t="s">
        <v>502</v>
      </c>
      <c r="I167" s="164" t="str">
        <f t="shared" si="23"/>
        <v/>
      </c>
      <c r="J167" s="162" t="str">
        <f t="shared" si="24"/>
        <v/>
      </c>
      <c r="K167" s="162" t="str">
        <f t="shared" si="25"/>
        <v/>
      </c>
      <c r="L167" s="166" t="str">
        <f t="shared" si="26"/>
        <v/>
      </c>
      <c r="M167" s="167"/>
      <c r="N167" s="168"/>
      <c r="O167" s="169" t="str">
        <f t="shared" si="27"/>
        <v/>
      </c>
      <c r="P167" s="170" t="str">
        <f t="shared" si="29"/>
        <v/>
      </c>
      <c r="Q167" s="167"/>
      <c r="R167" s="114" t="str">
        <f t="shared" si="28"/>
        <v/>
      </c>
    </row>
    <row r="168" spans="1:18" s="60" customFormat="1" ht="60" customHeight="1" x14ac:dyDescent="0.3">
      <c r="A168" s="158"/>
      <c r="B168" s="159" t="str">
        <f t="shared" si="20"/>
        <v/>
      </c>
      <c r="C168" s="160"/>
      <c r="D168" s="162" t="str">
        <f t="shared" si="21"/>
        <v/>
      </c>
      <c r="E168" s="163" t="s">
        <v>502</v>
      </c>
      <c r="F168" s="164" t="str">
        <f t="shared" si="22"/>
        <v/>
      </c>
      <c r="G168" s="163" t="s">
        <v>502</v>
      </c>
      <c r="H168" s="163" t="s">
        <v>502</v>
      </c>
      <c r="I168" s="164" t="str">
        <f t="shared" si="23"/>
        <v/>
      </c>
      <c r="J168" s="162" t="str">
        <f t="shared" si="24"/>
        <v/>
      </c>
      <c r="K168" s="162" t="str">
        <f t="shared" si="25"/>
        <v/>
      </c>
      <c r="L168" s="166" t="str">
        <f t="shared" si="26"/>
        <v/>
      </c>
      <c r="M168" s="167"/>
      <c r="N168" s="168"/>
      <c r="O168" s="169" t="str">
        <f t="shared" si="27"/>
        <v/>
      </c>
      <c r="P168" s="170" t="str">
        <f t="shared" si="29"/>
        <v/>
      </c>
      <c r="Q168" s="167"/>
      <c r="R168" s="114" t="str">
        <f t="shared" si="28"/>
        <v/>
      </c>
    </row>
    <row r="169" spans="1:18" s="60" customFormat="1" ht="60" customHeight="1" x14ac:dyDescent="0.3">
      <c r="A169" s="158"/>
      <c r="B169" s="159" t="str">
        <f t="shared" si="20"/>
        <v/>
      </c>
      <c r="C169" s="160"/>
      <c r="D169" s="162" t="str">
        <f t="shared" si="21"/>
        <v/>
      </c>
      <c r="E169" s="163" t="s">
        <v>502</v>
      </c>
      <c r="F169" s="164" t="str">
        <f t="shared" si="22"/>
        <v/>
      </c>
      <c r="G169" s="163" t="s">
        <v>502</v>
      </c>
      <c r="H169" s="163" t="s">
        <v>502</v>
      </c>
      <c r="I169" s="164" t="str">
        <f t="shared" si="23"/>
        <v/>
      </c>
      <c r="J169" s="162" t="str">
        <f t="shared" si="24"/>
        <v/>
      </c>
      <c r="K169" s="162" t="str">
        <f t="shared" si="25"/>
        <v/>
      </c>
      <c r="L169" s="166" t="str">
        <f t="shared" si="26"/>
        <v/>
      </c>
      <c r="M169" s="167"/>
      <c r="N169" s="168"/>
      <c r="O169" s="169" t="str">
        <f t="shared" si="27"/>
        <v/>
      </c>
      <c r="P169" s="170" t="str">
        <f t="shared" si="29"/>
        <v/>
      </c>
      <c r="Q169" s="167"/>
      <c r="R169" s="114" t="str">
        <f t="shared" si="28"/>
        <v/>
      </c>
    </row>
    <row r="170" spans="1:18" s="60" customFormat="1" ht="60" customHeight="1" x14ac:dyDescent="0.3">
      <c r="A170" s="158"/>
      <c r="B170" s="159" t="str">
        <f t="shared" si="20"/>
        <v/>
      </c>
      <c r="C170" s="160"/>
      <c r="D170" s="162" t="str">
        <f t="shared" si="21"/>
        <v/>
      </c>
      <c r="E170" s="163" t="s">
        <v>502</v>
      </c>
      <c r="F170" s="164" t="str">
        <f t="shared" si="22"/>
        <v/>
      </c>
      <c r="G170" s="163" t="s">
        <v>502</v>
      </c>
      <c r="H170" s="163" t="s">
        <v>502</v>
      </c>
      <c r="I170" s="164" t="str">
        <f t="shared" si="23"/>
        <v/>
      </c>
      <c r="J170" s="162" t="str">
        <f t="shared" si="24"/>
        <v/>
      </c>
      <c r="K170" s="162" t="str">
        <f t="shared" si="25"/>
        <v/>
      </c>
      <c r="L170" s="166" t="str">
        <f t="shared" si="26"/>
        <v/>
      </c>
      <c r="M170" s="167"/>
      <c r="N170" s="168"/>
      <c r="O170" s="169" t="str">
        <f t="shared" si="27"/>
        <v/>
      </c>
      <c r="P170" s="170" t="str">
        <f t="shared" si="29"/>
        <v/>
      </c>
      <c r="Q170" s="167"/>
      <c r="R170" s="114" t="str">
        <f t="shared" si="28"/>
        <v/>
      </c>
    </row>
    <row r="171" spans="1:18" s="60" customFormat="1" ht="60" customHeight="1" x14ac:dyDescent="0.3">
      <c r="A171" s="158"/>
      <c r="B171" s="159" t="str">
        <f t="shared" si="20"/>
        <v/>
      </c>
      <c r="C171" s="160"/>
      <c r="D171" s="162" t="str">
        <f t="shared" si="21"/>
        <v/>
      </c>
      <c r="E171" s="163" t="s">
        <v>502</v>
      </c>
      <c r="F171" s="164" t="str">
        <f t="shared" si="22"/>
        <v/>
      </c>
      <c r="G171" s="163" t="s">
        <v>502</v>
      </c>
      <c r="H171" s="163" t="s">
        <v>502</v>
      </c>
      <c r="I171" s="164" t="str">
        <f t="shared" si="23"/>
        <v/>
      </c>
      <c r="J171" s="162" t="str">
        <f t="shared" si="24"/>
        <v/>
      </c>
      <c r="K171" s="162" t="str">
        <f t="shared" si="25"/>
        <v/>
      </c>
      <c r="L171" s="166" t="str">
        <f t="shared" si="26"/>
        <v/>
      </c>
      <c r="M171" s="167"/>
      <c r="N171" s="168"/>
      <c r="O171" s="169" t="str">
        <f t="shared" si="27"/>
        <v/>
      </c>
      <c r="P171" s="170" t="str">
        <f t="shared" si="29"/>
        <v/>
      </c>
      <c r="Q171" s="167"/>
      <c r="R171" s="114" t="str">
        <f t="shared" si="28"/>
        <v/>
      </c>
    </row>
    <row r="172" spans="1:18" s="60" customFormat="1" ht="60" customHeight="1" x14ac:dyDescent="0.3">
      <c r="A172" s="158"/>
      <c r="B172" s="159" t="str">
        <f t="shared" si="20"/>
        <v/>
      </c>
      <c r="C172" s="160"/>
      <c r="D172" s="162" t="str">
        <f t="shared" si="21"/>
        <v/>
      </c>
      <c r="E172" s="163" t="s">
        <v>502</v>
      </c>
      <c r="F172" s="164" t="str">
        <f t="shared" si="22"/>
        <v/>
      </c>
      <c r="G172" s="163" t="s">
        <v>502</v>
      </c>
      <c r="H172" s="163" t="s">
        <v>502</v>
      </c>
      <c r="I172" s="164" t="str">
        <f t="shared" si="23"/>
        <v/>
      </c>
      <c r="J172" s="162" t="str">
        <f t="shared" si="24"/>
        <v/>
      </c>
      <c r="K172" s="162" t="str">
        <f t="shared" si="25"/>
        <v/>
      </c>
      <c r="L172" s="166" t="str">
        <f t="shared" si="26"/>
        <v/>
      </c>
      <c r="M172" s="167"/>
      <c r="N172" s="168"/>
      <c r="O172" s="169" t="str">
        <f t="shared" si="27"/>
        <v/>
      </c>
      <c r="P172" s="170" t="str">
        <f t="shared" si="29"/>
        <v/>
      </c>
      <c r="Q172" s="167"/>
      <c r="R172" s="114" t="str">
        <f t="shared" si="28"/>
        <v/>
      </c>
    </row>
    <row r="173" spans="1:18" s="60" customFormat="1" ht="60" customHeight="1" x14ac:dyDescent="0.3">
      <c r="A173" s="158"/>
      <c r="B173" s="159" t="str">
        <f t="shared" si="20"/>
        <v/>
      </c>
      <c r="C173" s="160"/>
      <c r="D173" s="162" t="str">
        <f t="shared" si="21"/>
        <v/>
      </c>
      <c r="E173" s="163" t="s">
        <v>502</v>
      </c>
      <c r="F173" s="164" t="str">
        <f t="shared" si="22"/>
        <v/>
      </c>
      <c r="G173" s="163" t="s">
        <v>502</v>
      </c>
      <c r="H173" s="163" t="s">
        <v>502</v>
      </c>
      <c r="I173" s="164" t="str">
        <f t="shared" si="23"/>
        <v/>
      </c>
      <c r="J173" s="162" t="str">
        <f t="shared" si="24"/>
        <v/>
      </c>
      <c r="K173" s="162" t="str">
        <f t="shared" si="25"/>
        <v/>
      </c>
      <c r="L173" s="166" t="str">
        <f t="shared" si="26"/>
        <v/>
      </c>
      <c r="M173" s="167"/>
      <c r="N173" s="168"/>
      <c r="O173" s="169" t="str">
        <f t="shared" si="27"/>
        <v/>
      </c>
      <c r="P173" s="170" t="str">
        <f t="shared" si="29"/>
        <v/>
      </c>
      <c r="Q173" s="167"/>
      <c r="R173" s="114" t="str">
        <f t="shared" si="28"/>
        <v/>
      </c>
    </row>
    <row r="174" spans="1:18" s="60" customFormat="1" ht="60" customHeight="1" x14ac:dyDescent="0.3">
      <c r="A174" s="158"/>
      <c r="B174" s="159" t="str">
        <f t="shared" si="20"/>
        <v/>
      </c>
      <c r="C174" s="160"/>
      <c r="D174" s="162" t="str">
        <f t="shared" si="21"/>
        <v/>
      </c>
      <c r="E174" s="163" t="s">
        <v>502</v>
      </c>
      <c r="F174" s="164" t="str">
        <f t="shared" si="22"/>
        <v/>
      </c>
      <c r="G174" s="163" t="s">
        <v>502</v>
      </c>
      <c r="H174" s="163" t="s">
        <v>502</v>
      </c>
      <c r="I174" s="164" t="str">
        <f t="shared" si="23"/>
        <v/>
      </c>
      <c r="J174" s="162" t="str">
        <f t="shared" si="24"/>
        <v/>
      </c>
      <c r="K174" s="162" t="str">
        <f t="shared" si="25"/>
        <v/>
      </c>
      <c r="L174" s="166" t="str">
        <f t="shared" si="26"/>
        <v/>
      </c>
      <c r="M174" s="167"/>
      <c r="N174" s="168"/>
      <c r="O174" s="169" t="str">
        <f t="shared" si="27"/>
        <v/>
      </c>
      <c r="P174" s="170" t="str">
        <f t="shared" si="29"/>
        <v/>
      </c>
      <c r="Q174" s="167"/>
      <c r="R174" s="114" t="str">
        <f t="shared" si="28"/>
        <v/>
      </c>
    </row>
    <row r="175" spans="1:18" s="60" customFormat="1" ht="60" customHeight="1" x14ac:dyDescent="0.3">
      <c r="A175" s="158"/>
      <c r="B175" s="159" t="str">
        <f t="shared" si="20"/>
        <v/>
      </c>
      <c r="C175" s="160"/>
      <c r="D175" s="162" t="str">
        <f t="shared" si="21"/>
        <v/>
      </c>
      <c r="E175" s="163" t="s">
        <v>502</v>
      </c>
      <c r="F175" s="164" t="str">
        <f t="shared" si="22"/>
        <v/>
      </c>
      <c r="G175" s="163" t="s">
        <v>502</v>
      </c>
      <c r="H175" s="163" t="s">
        <v>502</v>
      </c>
      <c r="I175" s="164" t="str">
        <f t="shared" si="23"/>
        <v/>
      </c>
      <c r="J175" s="162" t="str">
        <f t="shared" si="24"/>
        <v/>
      </c>
      <c r="K175" s="162" t="str">
        <f t="shared" si="25"/>
        <v/>
      </c>
      <c r="L175" s="166" t="str">
        <f t="shared" si="26"/>
        <v/>
      </c>
      <c r="M175" s="167"/>
      <c r="N175" s="168"/>
      <c r="O175" s="169" t="str">
        <f t="shared" si="27"/>
        <v/>
      </c>
      <c r="P175" s="170" t="str">
        <f t="shared" si="29"/>
        <v/>
      </c>
      <c r="Q175" s="167"/>
      <c r="R175" s="114" t="str">
        <f t="shared" si="28"/>
        <v/>
      </c>
    </row>
    <row r="176" spans="1:18" s="60" customFormat="1" ht="60" customHeight="1" x14ac:dyDescent="0.3">
      <c r="A176" s="158"/>
      <c r="B176" s="159" t="str">
        <f t="shared" si="20"/>
        <v/>
      </c>
      <c r="C176" s="160"/>
      <c r="D176" s="162" t="str">
        <f t="shared" si="21"/>
        <v/>
      </c>
      <c r="E176" s="163" t="s">
        <v>502</v>
      </c>
      <c r="F176" s="164" t="str">
        <f t="shared" si="22"/>
        <v/>
      </c>
      <c r="G176" s="163" t="s">
        <v>502</v>
      </c>
      <c r="H176" s="163" t="s">
        <v>502</v>
      </c>
      <c r="I176" s="164" t="str">
        <f t="shared" si="23"/>
        <v/>
      </c>
      <c r="J176" s="162" t="str">
        <f t="shared" si="24"/>
        <v/>
      </c>
      <c r="K176" s="162" t="str">
        <f t="shared" si="25"/>
        <v/>
      </c>
      <c r="L176" s="166" t="str">
        <f t="shared" si="26"/>
        <v/>
      </c>
      <c r="M176" s="167"/>
      <c r="N176" s="168"/>
      <c r="O176" s="169" t="str">
        <f t="shared" si="27"/>
        <v/>
      </c>
      <c r="P176" s="170" t="str">
        <f t="shared" si="29"/>
        <v/>
      </c>
      <c r="Q176" s="167"/>
      <c r="R176" s="114" t="str">
        <f t="shared" si="28"/>
        <v/>
      </c>
    </row>
    <row r="177" spans="1:18" s="60" customFormat="1" ht="60" customHeight="1" x14ac:dyDescent="0.3">
      <c r="A177" s="158"/>
      <c r="B177" s="159" t="str">
        <f t="shared" si="20"/>
        <v/>
      </c>
      <c r="C177" s="160"/>
      <c r="D177" s="162" t="str">
        <f t="shared" si="21"/>
        <v/>
      </c>
      <c r="E177" s="163" t="s">
        <v>502</v>
      </c>
      <c r="F177" s="164" t="str">
        <f t="shared" si="22"/>
        <v/>
      </c>
      <c r="G177" s="163" t="s">
        <v>502</v>
      </c>
      <c r="H177" s="163" t="s">
        <v>502</v>
      </c>
      <c r="I177" s="164" t="str">
        <f t="shared" si="23"/>
        <v/>
      </c>
      <c r="J177" s="162" t="str">
        <f t="shared" si="24"/>
        <v/>
      </c>
      <c r="K177" s="162" t="str">
        <f t="shared" si="25"/>
        <v/>
      </c>
      <c r="L177" s="166" t="str">
        <f t="shared" si="26"/>
        <v/>
      </c>
      <c r="M177" s="167"/>
      <c r="N177" s="168"/>
      <c r="O177" s="169" t="str">
        <f t="shared" si="27"/>
        <v/>
      </c>
      <c r="P177" s="170" t="str">
        <f t="shared" si="29"/>
        <v/>
      </c>
      <c r="Q177" s="167"/>
      <c r="R177" s="114" t="str">
        <f t="shared" si="28"/>
        <v/>
      </c>
    </row>
    <row r="178" spans="1:18" s="60" customFormat="1" ht="60" customHeight="1" x14ac:dyDescent="0.3">
      <c r="A178" s="158"/>
      <c r="B178" s="159" t="str">
        <f t="shared" si="20"/>
        <v/>
      </c>
      <c r="C178" s="160"/>
      <c r="D178" s="162" t="str">
        <f t="shared" si="21"/>
        <v/>
      </c>
      <c r="E178" s="163" t="s">
        <v>502</v>
      </c>
      <c r="F178" s="164" t="str">
        <f t="shared" si="22"/>
        <v/>
      </c>
      <c r="G178" s="163" t="s">
        <v>502</v>
      </c>
      <c r="H178" s="163" t="s">
        <v>502</v>
      </c>
      <c r="I178" s="164" t="str">
        <f t="shared" si="23"/>
        <v/>
      </c>
      <c r="J178" s="162" t="str">
        <f t="shared" si="24"/>
        <v/>
      </c>
      <c r="K178" s="162" t="str">
        <f t="shared" si="25"/>
        <v/>
      </c>
      <c r="L178" s="166" t="str">
        <f t="shared" si="26"/>
        <v/>
      </c>
      <c r="M178" s="167"/>
      <c r="N178" s="168"/>
      <c r="O178" s="169" t="str">
        <f t="shared" si="27"/>
        <v/>
      </c>
      <c r="P178" s="170" t="str">
        <f t="shared" si="29"/>
        <v/>
      </c>
      <c r="Q178" s="167"/>
      <c r="R178" s="114" t="str">
        <f t="shared" si="28"/>
        <v/>
      </c>
    </row>
    <row r="179" spans="1:18" s="60" customFormat="1" ht="60" customHeight="1" x14ac:dyDescent="0.3">
      <c r="A179" s="158"/>
      <c r="B179" s="159" t="str">
        <f t="shared" si="20"/>
        <v/>
      </c>
      <c r="C179" s="160"/>
      <c r="D179" s="162" t="str">
        <f t="shared" si="21"/>
        <v/>
      </c>
      <c r="E179" s="163" t="s">
        <v>502</v>
      </c>
      <c r="F179" s="164" t="str">
        <f t="shared" si="22"/>
        <v/>
      </c>
      <c r="G179" s="163" t="s">
        <v>502</v>
      </c>
      <c r="H179" s="163" t="s">
        <v>502</v>
      </c>
      <c r="I179" s="164" t="str">
        <f t="shared" si="23"/>
        <v/>
      </c>
      <c r="J179" s="162" t="str">
        <f t="shared" si="24"/>
        <v/>
      </c>
      <c r="K179" s="162" t="str">
        <f t="shared" si="25"/>
        <v/>
      </c>
      <c r="L179" s="166" t="str">
        <f t="shared" si="26"/>
        <v/>
      </c>
      <c r="M179" s="167"/>
      <c r="N179" s="168"/>
      <c r="O179" s="169" t="str">
        <f t="shared" si="27"/>
        <v/>
      </c>
      <c r="P179" s="170" t="str">
        <f t="shared" si="29"/>
        <v/>
      </c>
      <c r="Q179" s="167"/>
      <c r="R179" s="114" t="str">
        <f t="shared" si="28"/>
        <v/>
      </c>
    </row>
    <row r="180" spans="1:18" s="60" customFormat="1" ht="60" customHeight="1" x14ac:dyDescent="0.3">
      <c r="A180" s="158"/>
      <c r="B180" s="159" t="str">
        <f t="shared" si="20"/>
        <v/>
      </c>
      <c r="C180" s="160"/>
      <c r="D180" s="162" t="str">
        <f t="shared" si="21"/>
        <v/>
      </c>
      <c r="E180" s="163" t="s">
        <v>502</v>
      </c>
      <c r="F180" s="164" t="str">
        <f t="shared" si="22"/>
        <v/>
      </c>
      <c r="G180" s="163" t="s">
        <v>502</v>
      </c>
      <c r="H180" s="163" t="s">
        <v>502</v>
      </c>
      <c r="I180" s="164" t="str">
        <f t="shared" si="23"/>
        <v/>
      </c>
      <c r="J180" s="162" t="str">
        <f t="shared" si="24"/>
        <v/>
      </c>
      <c r="K180" s="162" t="str">
        <f t="shared" si="25"/>
        <v/>
      </c>
      <c r="L180" s="166" t="str">
        <f t="shared" si="26"/>
        <v/>
      </c>
      <c r="M180" s="167"/>
      <c r="N180" s="168"/>
      <c r="O180" s="169" t="str">
        <f t="shared" si="27"/>
        <v/>
      </c>
      <c r="P180" s="170" t="str">
        <f t="shared" si="29"/>
        <v/>
      </c>
      <c r="Q180" s="167"/>
      <c r="R180" s="114" t="str">
        <f t="shared" si="28"/>
        <v/>
      </c>
    </row>
    <row r="181" spans="1:18" s="60" customFormat="1" ht="60" customHeight="1" x14ac:dyDescent="0.3">
      <c r="A181" s="158"/>
      <c r="B181" s="159" t="str">
        <f t="shared" si="20"/>
        <v/>
      </c>
      <c r="C181" s="160"/>
      <c r="D181" s="162" t="str">
        <f t="shared" si="21"/>
        <v/>
      </c>
      <c r="E181" s="163" t="s">
        <v>502</v>
      </c>
      <c r="F181" s="164" t="str">
        <f t="shared" si="22"/>
        <v/>
      </c>
      <c r="G181" s="163" t="s">
        <v>502</v>
      </c>
      <c r="H181" s="163" t="s">
        <v>502</v>
      </c>
      <c r="I181" s="164" t="str">
        <f t="shared" si="23"/>
        <v/>
      </c>
      <c r="J181" s="162" t="str">
        <f t="shared" si="24"/>
        <v/>
      </c>
      <c r="K181" s="162" t="str">
        <f t="shared" si="25"/>
        <v/>
      </c>
      <c r="L181" s="166" t="str">
        <f t="shared" si="26"/>
        <v/>
      </c>
      <c r="M181" s="167"/>
      <c r="N181" s="168"/>
      <c r="O181" s="169" t="str">
        <f t="shared" si="27"/>
        <v/>
      </c>
      <c r="P181" s="170" t="str">
        <f t="shared" si="29"/>
        <v/>
      </c>
      <c r="Q181" s="167"/>
      <c r="R181" s="114" t="str">
        <f t="shared" si="28"/>
        <v/>
      </c>
    </row>
    <row r="182" spans="1:18" s="60" customFormat="1" ht="60" customHeight="1" x14ac:dyDescent="0.3">
      <c r="A182" s="158"/>
      <c r="B182" s="159" t="str">
        <f t="shared" si="20"/>
        <v/>
      </c>
      <c r="C182" s="160"/>
      <c r="D182" s="162" t="str">
        <f t="shared" si="21"/>
        <v/>
      </c>
      <c r="E182" s="163" t="s">
        <v>502</v>
      </c>
      <c r="F182" s="164" t="str">
        <f t="shared" si="22"/>
        <v/>
      </c>
      <c r="G182" s="163" t="s">
        <v>502</v>
      </c>
      <c r="H182" s="163" t="s">
        <v>502</v>
      </c>
      <c r="I182" s="164" t="str">
        <f t="shared" si="23"/>
        <v/>
      </c>
      <c r="J182" s="162" t="str">
        <f t="shared" si="24"/>
        <v/>
      </c>
      <c r="K182" s="162" t="str">
        <f t="shared" si="25"/>
        <v/>
      </c>
      <c r="L182" s="166" t="str">
        <f t="shared" si="26"/>
        <v/>
      </c>
      <c r="M182" s="167"/>
      <c r="N182" s="168"/>
      <c r="O182" s="169" t="str">
        <f t="shared" si="27"/>
        <v/>
      </c>
      <c r="P182" s="170" t="str">
        <f t="shared" si="29"/>
        <v/>
      </c>
      <c r="Q182" s="167"/>
      <c r="R182" s="114" t="str">
        <f t="shared" si="28"/>
        <v/>
      </c>
    </row>
    <row r="183" spans="1:18" s="60" customFormat="1" ht="60" customHeight="1" x14ac:dyDescent="0.3">
      <c r="A183" s="158"/>
      <c r="B183" s="159" t="str">
        <f t="shared" si="20"/>
        <v/>
      </c>
      <c r="C183" s="160"/>
      <c r="D183" s="162" t="str">
        <f t="shared" si="21"/>
        <v/>
      </c>
      <c r="E183" s="163" t="s">
        <v>502</v>
      </c>
      <c r="F183" s="164" t="str">
        <f t="shared" si="22"/>
        <v/>
      </c>
      <c r="G183" s="163" t="s">
        <v>502</v>
      </c>
      <c r="H183" s="163" t="s">
        <v>502</v>
      </c>
      <c r="I183" s="164" t="str">
        <f t="shared" si="23"/>
        <v/>
      </c>
      <c r="J183" s="162" t="str">
        <f t="shared" si="24"/>
        <v/>
      </c>
      <c r="K183" s="162" t="str">
        <f t="shared" si="25"/>
        <v/>
      </c>
      <c r="L183" s="166" t="str">
        <f t="shared" si="26"/>
        <v/>
      </c>
      <c r="M183" s="167"/>
      <c r="N183" s="168"/>
      <c r="O183" s="169" t="str">
        <f t="shared" si="27"/>
        <v/>
      </c>
      <c r="P183" s="170" t="str">
        <f t="shared" si="29"/>
        <v/>
      </c>
      <c r="Q183" s="167"/>
      <c r="R183" s="114" t="str">
        <f t="shared" si="28"/>
        <v/>
      </c>
    </row>
    <row r="184" spans="1:18" s="60" customFormat="1" ht="60" customHeight="1" x14ac:dyDescent="0.3">
      <c r="A184" s="158"/>
      <c r="B184" s="159" t="str">
        <f t="shared" si="20"/>
        <v/>
      </c>
      <c r="C184" s="160"/>
      <c r="D184" s="162" t="str">
        <f t="shared" si="21"/>
        <v/>
      </c>
      <c r="E184" s="163" t="s">
        <v>502</v>
      </c>
      <c r="F184" s="164" t="str">
        <f t="shared" si="22"/>
        <v/>
      </c>
      <c r="G184" s="163" t="s">
        <v>502</v>
      </c>
      <c r="H184" s="163" t="s">
        <v>502</v>
      </c>
      <c r="I184" s="164" t="str">
        <f t="shared" si="23"/>
        <v/>
      </c>
      <c r="J184" s="162" t="str">
        <f t="shared" si="24"/>
        <v/>
      </c>
      <c r="K184" s="162" t="str">
        <f t="shared" si="25"/>
        <v/>
      </c>
      <c r="L184" s="166" t="str">
        <f t="shared" si="26"/>
        <v/>
      </c>
      <c r="M184" s="167"/>
      <c r="N184" s="168"/>
      <c r="O184" s="169" t="str">
        <f t="shared" si="27"/>
        <v/>
      </c>
      <c r="P184" s="170" t="str">
        <f t="shared" si="29"/>
        <v/>
      </c>
      <c r="Q184" s="167"/>
      <c r="R184" s="114" t="str">
        <f t="shared" si="28"/>
        <v/>
      </c>
    </row>
    <row r="185" spans="1:18" s="60" customFormat="1" ht="60" customHeight="1" x14ac:dyDescent="0.3">
      <c r="A185" s="158"/>
      <c r="B185" s="159" t="str">
        <f t="shared" si="20"/>
        <v/>
      </c>
      <c r="C185" s="160"/>
      <c r="D185" s="162" t="str">
        <f t="shared" si="21"/>
        <v/>
      </c>
      <c r="E185" s="163" t="s">
        <v>502</v>
      </c>
      <c r="F185" s="164" t="str">
        <f t="shared" si="22"/>
        <v/>
      </c>
      <c r="G185" s="163" t="s">
        <v>502</v>
      </c>
      <c r="H185" s="163" t="s">
        <v>502</v>
      </c>
      <c r="I185" s="164" t="str">
        <f t="shared" si="23"/>
        <v/>
      </c>
      <c r="J185" s="162" t="str">
        <f t="shared" si="24"/>
        <v/>
      </c>
      <c r="K185" s="162" t="str">
        <f t="shared" si="25"/>
        <v/>
      </c>
      <c r="L185" s="166" t="str">
        <f t="shared" si="26"/>
        <v/>
      </c>
      <c r="M185" s="167"/>
      <c r="N185" s="168"/>
      <c r="O185" s="169" t="str">
        <f t="shared" si="27"/>
        <v/>
      </c>
      <c r="P185" s="170" t="str">
        <f t="shared" si="29"/>
        <v/>
      </c>
      <c r="Q185" s="167"/>
      <c r="R185" s="114" t="str">
        <f t="shared" si="28"/>
        <v/>
      </c>
    </row>
    <row r="186" spans="1:18" s="60" customFormat="1" ht="60" customHeight="1" x14ac:dyDescent="0.3">
      <c r="A186" s="158"/>
      <c r="B186" s="159" t="str">
        <f t="shared" si="20"/>
        <v/>
      </c>
      <c r="C186" s="160"/>
      <c r="D186" s="162" t="str">
        <f t="shared" si="21"/>
        <v/>
      </c>
      <c r="E186" s="163" t="s">
        <v>502</v>
      </c>
      <c r="F186" s="164" t="str">
        <f t="shared" si="22"/>
        <v/>
      </c>
      <c r="G186" s="163" t="s">
        <v>502</v>
      </c>
      <c r="H186" s="163" t="s">
        <v>502</v>
      </c>
      <c r="I186" s="164" t="str">
        <f t="shared" si="23"/>
        <v/>
      </c>
      <c r="J186" s="162" t="str">
        <f t="shared" si="24"/>
        <v/>
      </c>
      <c r="K186" s="162" t="str">
        <f t="shared" si="25"/>
        <v/>
      </c>
      <c r="L186" s="166" t="str">
        <f t="shared" si="26"/>
        <v/>
      </c>
      <c r="M186" s="167"/>
      <c r="N186" s="168"/>
      <c r="O186" s="169" t="str">
        <f t="shared" si="27"/>
        <v/>
      </c>
      <c r="P186" s="170" t="str">
        <f t="shared" si="29"/>
        <v/>
      </c>
      <c r="Q186" s="167"/>
      <c r="R186" s="114" t="str">
        <f t="shared" si="28"/>
        <v/>
      </c>
    </row>
    <row r="187" spans="1:18" s="60" customFormat="1" ht="60" customHeight="1" x14ac:dyDescent="0.3">
      <c r="A187" s="158"/>
      <c r="B187" s="159" t="str">
        <f t="shared" si="20"/>
        <v/>
      </c>
      <c r="C187" s="160"/>
      <c r="D187" s="162" t="str">
        <f t="shared" si="21"/>
        <v/>
      </c>
      <c r="E187" s="163" t="s">
        <v>502</v>
      </c>
      <c r="F187" s="164" t="str">
        <f t="shared" si="22"/>
        <v/>
      </c>
      <c r="G187" s="163" t="s">
        <v>502</v>
      </c>
      <c r="H187" s="163" t="s">
        <v>502</v>
      </c>
      <c r="I187" s="164" t="str">
        <f t="shared" si="23"/>
        <v/>
      </c>
      <c r="J187" s="162" t="str">
        <f t="shared" si="24"/>
        <v/>
      </c>
      <c r="K187" s="162" t="str">
        <f t="shared" si="25"/>
        <v/>
      </c>
      <c r="L187" s="166" t="str">
        <f t="shared" si="26"/>
        <v/>
      </c>
      <c r="M187" s="167"/>
      <c r="N187" s="168"/>
      <c r="O187" s="169" t="str">
        <f t="shared" si="27"/>
        <v/>
      </c>
      <c r="P187" s="170" t="str">
        <f t="shared" si="29"/>
        <v/>
      </c>
      <c r="Q187" s="167"/>
      <c r="R187" s="114" t="str">
        <f t="shared" si="28"/>
        <v/>
      </c>
    </row>
    <row r="188" spans="1:18" s="60" customFormat="1" ht="60" customHeight="1" x14ac:dyDescent="0.3">
      <c r="A188" s="158"/>
      <c r="B188" s="159" t="str">
        <f t="shared" si="20"/>
        <v/>
      </c>
      <c r="C188" s="160"/>
      <c r="D188" s="162" t="str">
        <f t="shared" si="21"/>
        <v/>
      </c>
      <c r="E188" s="163" t="s">
        <v>502</v>
      </c>
      <c r="F188" s="164" t="str">
        <f t="shared" si="22"/>
        <v/>
      </c>
      <c r="G188" s="163" t="s">
        <v>502</v>
      </c>
      <c r="H188" s="163" t="s">
        <v>502</v>
      </c>
      <c r="I188" s="164" t="str">
        <f t="shared" si="23"/>
        <v/>
      </c>
      <c r="J188" s="162" t="str">
        <f t="shared" si="24"/>
        <v/>
      </c>
      <c r="K188" s="162" t="str">
        <f t="shared" si="25"/>
        <v/>
      </c>
      <c r="L188" s="166" t="str">
        <f t="shared" si="26"/>
        <v/>
      </c>
      <c r="M188" s="167"/>
      <c r="N188" s="168"/>
      <c r="O188" s="169" t="str">
        <f t="shared" si="27"/>
        <v/>
      </c>
      <c r="P188" s="170" t="str">
        <f t="shared" si="29"/>
        <v/>
      </c>
      <c r="Q188" s="167"/>
      <c r="R188" s="114" t="str">
        <f t="shared" si="28"/>
        <v/>
      </c>
    </row>
    <row r="189" spans="1:18" s="60" customFormat="1" ht="60" customHeight="1" x14ac:dyDescent="0.3">
      <c r="A189" s="158"/>
      <c r="B189" s="159" t="str">
        <f t="shared" si="20"/>
        <v/>
      </c>
      <c r="C189" s="160"/>
      <c r="D189" s="162" t="str">
        <f t="shared" si="21"/>
        <v/>
      </c>
      <c r="E189" s="163" t="s">
        <v>502</v>
      </c>
      <c r="F189" s="164" t="str">
        <f t="shared" si="22"/>
        <v/>
      </c>
      <c r="G189" s="163" t="s">
        <v>502</v>
      </c>
      <c r="H189" s="163" t="s">
        <v>502</v>
      </c>
      <c r="I189" s="164" t="str">
        <f t="shared" si="23"/>
        <v/>
      </c>
      <c r="J189" s="162" t="str">
        <f t="shared" si="24"/>
        <v/>
      </c>
      <c r="K189" s="162" t="str">
        <f t="shared" si="25"/>
        <v/>
      </c>
      <c r="L189" s="166" t="str">
        <f t="shared" si="26"/>
        <v/>
      </c>
      <c r="M189" s="167"/>
      <c r="N189" s="168"/>
      <c r="O189" s="169" t="str">
        <f t="shared" si="27"/>
        <v/>
      </c>
      <c r="P189" s="170" t="str">
        <f t="shared" si="29"/>
        <v/>
      </c>
      <c r="Q189" s="167"/>
      <c r="R189" s="114" t="str">
        <f t="shared" si="28"/>
        <v/>
      </c>
    </row>
    <row r="190" spans="1:18" s="60" customFormat="1" ht="60" customHeight="1" x14ac:dyDescent="0.3">
      <c r="A190" s="158"/>
      <c r="B190" s="159" t="str">
        <f t="shared" si="20"/>
        <v/>
      </c>
      <c r="C190" s="160"/>
      <c r="D190" s="162" t="str">
        <f t="shared" si="21"/>
        <v/>
      </c>
      <c r="E190" s="163" t="s">
        <v>502</v>
      </c>
      <c r="F190" s="164" t="str">
        <f t="shared" si="22"/>
        <v/>
      </c>
      <c r="G190" s="163" t="s">
        <v>502</v>
      </c>
      <c r="H190" s="163" t="s">
        <v>502</v>
      </c>
      <c r="I190" s="164" t="str">
        <f t="shared" si="23"/>
        <v/>
      </c>
      <c r="J190" s="162" t="str">
        <f t="shared" si="24"/>
        <v/>
      </c>
      <c r="K190" s="162" t="str">
        <f t="shared" si="25"/>
        <v/>
      </c>
      <c r="L190" s="166" t="str">
        <f t="shared" si="26"/>
        <v/>
      </c>
      <c r="M190" s="167"/>
      <c r="N190" s="168"/>
      <c r="O190" s="169" t="str">
        <f t="shared" si="27"/>
        <v/>
      </c>
      <c r="P190" s="170" t="str">
        <f t="shared" si="29"/>
        <v/>
      </c>
      <c r="Q190" s="167"/>
      <c r="R190" s="114" t="str">
        <f t="shared" si="28"/>
        <v/>
      </c>
    </row>
    <row r="191" spans="1:18" s="60" customFormat="1" ht="60" customHeight="1" x14ac:dyDescent="0.3">
      <c r="A191" s="158"/>
      <c r="B191" s="159" t="str">
        <f t="shared" si="20"/>
        <v/>
      </c>
      <c r="C191" s="160"/>
      <c r="D191" s="162" t="str">
        <f t="shared" si="21"/>
        <v/>
      </c>
      <c r="E191" s="163" t="s">
        <v>502</v>
      </c>
      <c r="F191" s="164" t="str">
        <f t="shared" si="22"/>
        <v/>
      </c>
      <c r="G191" s="163" t="s">
        <v>502</v>
      </c>
      <c r="H191" s="163" t="s">
        <v>502</v>
      </c>
      <c r="I191" s="164" t="str">
        <f t="shared" si="23"/>
        <v/>
      </c>
      <c r="J191" s="162" t="str">
        <f t="shared" si="24"/>
        <v/>
      </c>
      <c r="K191" s="162" t="str">
        <f t="shared" si="25"/>
        <v/>
      </c>
      <c r="L191" s="166" t="str">
        <f t="shared" si="26"/>
        <v/>
      </c>
      <c r="M191" s="167"/>
      <c r="N191" s="168"/>
      <c r="O191" s="169" t="str">
        <f t="shared" si="27"/>
        <v/>
      </c>
      <c r="P191" s="170" t="str">
        <f t="shared" si="29"/>
        <v/>
      </c>
      <c r="Q191" s="167"/>
      <c r="R191" s="114" t="str">
        <f t="shared" si="28"/>
        <v/>
      </c>
    </row>
    <row r="192" spans="1:18" s="60" customFormat="1" ht="60" customHeight="1" x14ac:dyDescent="0.3">
      <c r="A192" s="158"/>
      <c r="B192" s="159" t="str">
        <f t="shared" si="20"/>
        <v/>
      </c>
      <c r="C192" s="160"/>
      <c r="D192" s="162" t="str">
        <f t="shared" si="21"/>
        <v/>
      </c>
      <c r="E192" s="163" t="s">
        <v>502</v>
      </c>
      <c r="F192" s="164" t="str">
        <f t="shared" si="22"/>
        <v/>
      </c>
      <c r="G192" s="163" t="s">
        <v>502</v>
      </c>
      <c r="H192" s="163" t="s">
        <v>502</v>
      </c>
      <c r="I192" s="164" t="str">
        <f t="shared" si="23"/>
        <v/>
      </c>
      <c r="J192" s="162" t="str">
        <f t="shared" si="24"/>
        <v/>
      </c>
      <c r="K192" s="162" t="str">
        <f t="shared" si="25"/>
        <v/>
      </c>
      <c r="L192" s="166" t="str">
        <f t="shared" si="26"/>
        <v/>
      </c>
      <c r="M192" s="167"/>
      <c r="N192" s="168"/>
      <c r="O192" s="169" t="str">
        <f t="shared" si="27"/>
        <v/>
      </c>
      <c r="P192" s="170" t="str">
        <f t="shared" si="29"/>
        <v/>
      </c>
      <c r="Q192" s="167"/>
      <c r="R192" s="114" t="str">
        <f t="shared" si="28"/>
        <v/>
      </c>
    </row>
    <row r="193" spans="1:18" s="60" customFormat="1" ht="60" customHeight="1" x14ac:dyDescent="0.3">
      <c r="A193" s="158"/>
      <c r="B193" s="159" t="str">
        <f t="shared" si="20"/>
        <v/>
      </c>
      <c r="C193" s="160"/>
      <c r="D193" s="162" t="str">
        <f t="shared" si="21"/>
        <v/>
      </c>
      <c r="E193" s="163" t="s">
        <v>502</v>
      </c>
      <c r="F193" s="164" t="str">
        <f t="shared" si="22"/>
        <v/>
      </c>
      <c r="G193" s="163" t="s">
        <v>502</v>
      </c>
      <c r="H193" s="163" t="s">
        <v>502</v>
      </c>
      <c r="I193" s="164" t="str">
        <f t="shared" si="23"/>
        <v/>
      </c>
      <c r="J193" s="162" t="str">
        <f t="shared" si="24"/>
        <v/>
      </c>
      <c r="K193" s="162" t="str">
        <f t="shared" si="25"/>
        <v/>
      </c>
      <c r="L193" s="166" t="str">
        <f t="shared" si="26"/>
        <v/>
      </c>
      <c r="M193" s="167"/>
      <c r="N193" s="168"/>
      <c r="O193" s="169" t="str">
        <f t="shared" si="27"/>
        <v/>
      </c>
      <c r="P193" s="170" t="str">
        <f t="shared" si="29"/>
        <v/>
      </c>
      <c r="Q193" s="167"/>
      <c r="R193" s="114" t="str">
        <f t="shared" si="28"/>
        <v/>
      </c>
    </row>
    <row r="194" spans="1:18" s="60" customFormat="1" ht="60" customHeight="1" x14ac:dyDescent="0.3">
      <c r="A194" s="158"/>
      <c r="B194" s="159" t="str">
        <f t="shared" si="20"/>
        <v/>
      </c>
      <c r="C194" s="160"/>
      <c r="D194" s="162" t="str">
        <f t="shared" si="21"/>
        <v/>
      </c>
      <c r="E194" s="163" t="s">
        <v>502</v>
      </c>
      <c r="F194" s="164" t="str">
        <f t="shared" si="22"/>
        <v/>
      </c>
      <c r="G194" s="163" t="s">
        <v>502</v>
      </c>
      <c r="H194" s="163" t="s">
        <v>502</v>
      </c>
      <c r="I194" s="164" t="str">
        <f t="shared" si="23"/>
        <v/>
      </c>
      <c r="J194" s="162" t="str">
        <f t="shared" si="24"/>
        <v/>
      </c>
      <c r="K194" s="162" t="str">
        <f t="shared" si="25"/>
        <v/>
      </c>
      <c r="L194" s="166" t="str">
        <f t="shared" si="26"/>
        <v/>
      </c>
      <c r="M194" s="167"/>
      <c r="N194" s="168"/>
      <c r="O194" s="169" t="str">
        <f t="shared" si="27"/>
        <v/>
      </c>
      <c r="P194" s="170" t="str">
        <f t="shared" si="29"/>
        <v/>
      </c>
      <c r="Q194" s="167"/>
      <c r="R194" s="114" t="str">
        <f t="shared" si="28"/>
        <v/>
      </c>
    </row>
    <row r="195" spans="1:18" s="60" customFormat="1" ht="60" customHeight="1" x14ac:dyDescent="0.3">
      <c r="A195" s="158"/>
      <c r="B195" s="159" t="str">
        <f t="shared" si="20"/>
        <v/>
      </c>
      <c r="C195" s="160"/>
      <c r="D195" s="162" t="str">
        <f t="shared" si="21"/>
        <v/>
      </c>
      <c r="E195" s="163" t="s">
        <v>502</v>
      </c>
      <c r="F195" s="164" t="str">
        <f t="shared" si="22"/>
        <v/>
      </c>
      <c r="G195" s="163" t="s">
        <v>502</v>
      </c>
      <c r="H195" s="163" t="s">
        <v>502</v>
      </c>
      <c r="I195" s="164" t="str">
        <f t="shared" si="23"/>
        <v/>
      </c>
      <c r="J195" s="162" t="str">
        <f t="shared" si="24"/>
        <v/>
      </c>
      <c r="K195" s="162" t="str">
        <f t="shared" si="25"/>
        <v/>
      </c>
      <c r="L195" s="166" t="str">
        <f t="shared" si="26"/>
        <v/>
      </c>
      <c r="M195" s="167"/>
      <c r="N195" s="168"/>
      <c r="O195" s="169" t="str">
        <f t="shared" si="27"/>
        <v/>
      </c>
      <c r="P195" s="170" t="str">
        <f t="shared" si="29"/>
        <v/>
      </c>
      <c r="Q195" s="167"/>
      <c r="R195" s="114" t="str">
        <f t="shared" si="28"/>
        <v/>
      </c>
    </row>
    <row r="196" spans="1:18" s="60" customFormat="1" ht="60" customHeight="1" x14ac:dyDescent="0.3">
      <c r="A196" s="158"/>
      <c r="B196" s="159" t="str">
        <f t="shared" si="20"/>
        <v/>
      </c>
      <c r="C196" s="160"/>
      <c r="D196" s="162" t="str">
        <f t="shared" si="21"/>
        <v/>
      </c>
      <c r="E196" s="163" t="s">
        <v>502</v>
      </c>
      <c r="F196" s="164" t="str">
        <f t="shared" si="22"/>
        <v/>
      </c>
      <c r="G196" s="163" t="s">
        <v>502</v>
      </c>
      <c r="H196" s="163" t="s">
        <v>502</v>
      </c>
      <c r="I196" s="164" t="str">
        <f t="shared" si="23"/>
        <v/>
      </c>
      <c r="J196" s="162" t="str">
        <f t="shared" si="24"/>
        <v/>
      </c>
      <c r="K196" s="162" t="str">
        <f t="shared" si="25"/>
        <v/>
      </c>
      <c r="L196" s="166" t="str">
        <f t="shared" si="26"/>
        <v/>
      </c>
      <c r="M196" s="167"/>
      <c r="N196" s="168"/>
      <c r="O196" s="169" t="str">
        <f t="shared" si="27"/>
        <v/>
      </c>
      <c r="P196" s="170" t="str">
        <f t="shared" si="29"/>
        <v/>
      </c>
      <c r="Q196" s="167"/>
      <c r="R196" s="114" t="str">
        <f t="shared" si="28"/>
        <v/>
      </c>
    </row>
    <row r="197" spans="1:18" s="60" customFormat="1" ht="60" customHeight="1" x14ac:dyDescent="0.3">
      <c r="A197" s="158"/>
      <c r="B197" s="159" t="str">
        <f t="shared" si="20"/>
        <v/>
      </c>
      <c r="C197" s="160"/>
      <c r="D197" s="162" t="str">
        <f t="shared" si="21"/>
        <v/>
      </c>
      <c r="E197" s="163" t="s">
        <v>502</v>
      </c>
      <c r="F197" s="164" t="str">
        <f t="shared" si="22"/>
        <v/>
      </c>
      <c r="G197" s="163" t="s">
        <v>502</v>
      </c>
      <c r="H197" s="163" t="s">
        <v>502</v>
      </c>
      <c r="I197" s="164" t="str">
        <f t="shared" si="23"/>
        <v/>
      </c>
      <c r="J197" s="162" t="str">
        <f t="shared" si="24"/>
        <v/>
      </c>
      <c r="K197" s="162" t="str">
        <f t="shared" si="25"/>
        <v/>
      </c>
      <c r="L197" s="166" t="str">
        <f t="shared" si="26"/>
        <v/>
      </c>
      <c r="M197" s="167"/>
      <c r="N197" s="168"/>
      <c r="O197" s="169" t="str">
        <f t="shared" si="27"/>
        <v/>
      </c>
      <c r="P197" s="170" t="str">
        <f t="shared" si="29"/>
        <v/>
      </c>
      <c r="Q197" s="167"/>
      <c r="R197" s="114" t="str">
        <f t="shared" si="28"/>
        <v/>
      </c>
    </row>
    <row r="198" spans="1:18" s="60" customFormat="1" ht="60" customHeight="1" x14ac:dyDescent="0.3">
      <c r="A198" s="158"/>
      <c r="B198" s="159" t="str">
        <f t="shared" si="20"/>
        <v/>
      </c>
      <c r="C198" s="160"/>
      <c r="D198" s="162" t="str">
        <f t="shared" si="21"/>
        <v/>
      </c>
      <c r="E198" s="163" t="s">
        <v>502</v>
      </c>
      <c r="F198" s="164" t="str">
        <f t="shared" si="22"/>
        <v/>
      </c>
      <c r="G198" s="163" t="s">
        <v>502</v>
      </c>
      <c r="H198" s="163" t="s">
        <v>502</v>
      </c>
      <c r="I198" s="164" t="str">
        <f t="shared" si="23"/>
        <v/>
      </c>
      <c r="J198" s="162" t="str">
        <f t="shared" si="24"/>
        <v/>
      </c>
      <c r="K198" s="162" t="str">
        <f t="shared" si="25"/>
        <v/>
      </c>
      <c r="L198" s="166" t="str">
        <f t="shared" si="26"/>
        <v/>
      </c>
      <c r="M198" s="167"/>
      <c r="N198" s="168"/>
      <c r="O198" s="169" t="str">
        <f t="shared" si="27"/>
        <v/>
      </c>
      <c r="P198" s="170" t="str">
        <f t="shared" si="29"/>
        <v/>
      </c>
      <c r="Q198" s="167"/>
      <c r="R198" s="114" t="str">
        <f t="shared" si="28"/>
        <v/>
      </c>
    </row>
    <row r="199" spans="1:18" s="60" customFormat="1" ht="60" customHeight="1" x14ac:dyDescent="0.3">
      <c r="A199" s="158"/>
      <c r="B199" s="159" t="str">
        <f t="shared" si="20"/>
        <v/>
      </c>
      <c r="C199" s="160"/>
      <c r="D199" s="162" t="str">
        <f t="shared" si="21"/>
        <v/>
      </c>
      <c r="E199" s="163" t="s">
        <v>502</v>
      </c>
      <c r="F199" s="164" t="str">
        <f t="shared" si="22"/>
        <v/>
      </c>
      <c r="G199" s="163" t="s">
        <v>502</v>
      </c>
      <c r="H199" s="163" t="s">
        <v>502</v>
      </c>
      <c r="I199" s="164" t="str">
        <f t="shared" si="23"/>
        <v/>
      </c>
      <c r="J199" s="162" t="str">
        <f t="shared" si="24"/>
        <v/>
      </c>
      <c r="K199" s="162" t="str">
        <f t="shared" si="25"/>
        <v/>
      </c>
      <c r="L199" s="166" t="str">
        <f t="shared" si="26"/>
        <v/>
      </c>
      <c r="M199" s="167"/>
      <c r="N199" s="168"/>
      <c r="O199" s="169" t="str">
        <f t="shared" si="27"/>
        <v/>
      </c>
      <c r="P199" s="170" t="str">
        <f t="shared" si="29"/>
        <v/>
      </c>
      <c r="Q199" s="167"/>
      <c r="R199" s="114" t="str">
        <f t="shared" si="28"/>
        <v/>
      </c>
    </row>
    <row r="200" spans="1:18" s="60" customFormat="1" ht="60" customHeight="1" x14ac:dyDescent="0.3">
      <c r="A200" s="158"/>
      <c r="B200" s="159" t="str">
        <f t="shared" si="20"/>
        <v/>
      </c>
      <c r="C200" s="160"/>
      <c r="D200" s="162" t="str">
        <f t="shared" si="21"/>
        <v/>
      </c>
      <c r="E200" s="163" t="s">
        <v>502</v>
      </c>
      <c r="F200" s="164" t="str">
        <f t="shared" si="22"/>
        <v/>
      </c>
      <c r="G200" s="163" t="s">
        <v>502</v>
      </c>
      <c r="H200" s="163" t="s">
        <v>502</v>
      </c>
      <c r="I200" s="164" t="str">
        <f t="shared" si="23"/>
        <v/>
      </c>
      <c r="J200" s="162" t="str">
        <f t="shared" si="24"/>
        <v/>
      </c>
      <c r="K200" s="162" t="str">
        <f t="shared" si="25"/>
        <v/>
      </c>
      <c r="L200" s="166" t="str">
        <f t="shared" si="26"/>
        <v/>
      </c>
      <c r="M200" s="167"/>
      <c r="N200" s="168"/>
      <c r="O200" s="169" t="str">
        <f t="shared" si="27"/>
        <v/>
      </c>
      <c r="P200" s="170" t="str">
        <f t="shared" si="29"/>
        <v/>
      </c>
      <c r="Q200" s="167"/>
      <c r="R200" s="114" t="str">
        <f t="shared" si="28"/>
        <v/>
      </c>
    </row>
    <row r="201" spans="1:18" s="60" customFormat="1" ht="60" customHeight="1" x14ac:dyDescent="0.3">
      <c r="A201" s="158"/>
      <c r="B201" s="159" t="str">
        <f t="shared" si="20"/>
        <v/>
      </c>
      <c r="C201" s="160"/>
      <c r="D201" s="162" t="str">
        <f t="shared" si="21"/>
        <v/>
      </c>
      <c r="E201" s="163" t="s">
        <v>502</v>
      </c>
      <c r="F201" s="164" t="str">
        <f t="shared" si="22"/>
        <v/>
      </c>
      <c r="G201" s="163" t="s">
        <v>502</v>
      </c>
      <c r="H201" s="163" t="s">
        <v>502</v>
      </c>
      <c r="I201" s="164" t="str">
        <f t="shared" si="23"/>
        <v/>
      </c>
      <c r="J201" s="162" t="str">
        <f t="shared" si="24"/>
        <v/>
      </c>
      <c r="K201" s="162" t="str">
        <f t="shared" si="25"/>
        <v/>
      </c>
      <c r="L201" s="166" t="str">
        <f t="shared" si="26"/>
        <v/>
      </c>
      <c r="M201" s="167"/>
      <c r="N201" s="168"/>
      <c r="O201" s="169" t="str">
        <f t="shared" si="27"/>
        <v/>
      </c>
      <c r="P201" s="170" t="str">
        <f t="shared" si="29"/>
        <v/>
      </c>
      <c r="Q201" s="167"/>
      <c r="R201" s="114" t="str">
        <f t="shared" si="28"/>
        <v/>
      </c>
    </row>
    <row r="202" spans="1:18" s="60" customFormat="1" ht="60" customHeight="1" x14ac:dyDescent="0.3">
      <c r="A202" s="158"/>
      <c r="B202" s="159" t="str">
        <f t="shared" si="20"/>
        <v/>
      </c>
      <c r="C202" s="160"/>
      <c r="D202" s="162" t="str">
        <f t="shared" si="21"/>
        <v/>
      </c>
      <c r="E202" s="163" t="s">
        <v>502</v>
      </c>
      <c r="F202" s="164" t="str">
        <f t="shared" si="22"/>
        <v/>
      </c>
      <c r="G202" s="163" t="s">
        <v>502</v>
      </c>
      <c r="H202" s="163" t="s">
        <v>502</v>
      </c>
      <c r="I202" s="164" t="str">
        <f t="shared" si="23"/>
        <v/>
      </c>
      <c r="J202" s="162" t="str">
        <f t="shared" si="24"/>
        <v/>
      </c>
      <c r="K202" s="162" t="str">
        <f t="shared" si="25"/>
        <v/>
      </c>
      <c r="L202" s="166" t="str">
        <f t="shared" si="26"/>
        <v/>
      </c>
      <c r="M202" s="167"/>
      <c r="N202" s="168"/>
      <c r="O202" s="169" t="str">
        <f t="shared" si="27"/>
        <v/>
      </c>
      <c r="P202" s="170" t="str">
        <f t="shared" si="29"/>
        <v/>
      </c>
      <c r="Q202" s="167"/>
      <c r="R202" s="114" t="str">
        <f t="shared" si="28"/>
        <v/>
      </c>
    </row>
    <row r="203" spans="1:18" s="60" customFormat="1" ht="60" customHeight="1" x14ac:dyDescent="0.3">
      <c r="A203" s="158"/>
      <c r="B203" s="159" t="str">
        <f t="shared" si="20"/>
        <v/>
      </c>
      <c r="C203" s="160"/>
      <c r="D203" s="162" t="str">
        <f t="shared" si="21"/>
        <v/>
      </c>
      <c r="E203" s="163" t="s">
        <v>502</v>
      </c>
      <c r="F203" s="164" t="str">
        <f t="shared" si="22"/>
        <v/>
      </c>
      <c r="G203" s="163" t="s">
        <v>502</v>
      </c>
      <c r="H203" s="163" t="s">
        <v>502</v>
      </c>
      <c r="I203" s="164" t="str">
        <f t="shared" si="23"/>
        <v/>
      </c>
      <c r="J203" s="162" t="str">
        <f t="shared" si="24"/>
        <v/>
      </c>
      <c r="K203" s="162" t="str">
        <f t="shared" si="25"/>
        <v/>
      </c>
      <c r="L203" s="166" t="str">
        <f t="shared" si="26"/>
        <v/>
      </c>
      <c r="M203" s="167"/>
      <c r="N203" s="168"/>
      <c r="O203" s="169" t="str">
        <f t="shared" si="27"/>
        <v/>
      </c>
      <c r="P203" s="170" t="str">
        <f t="shared" si="29"/>
        <v/>
      </c>
      <c r="Q203" s="167"/>
      <c r="R203" s="114" t="str">
        <f t="shared" si="28"/>
        <v/>
      </c>
    </row>
    <row r="204" spans="1:18" s="60" customFormat="1" ht="60" customHeight="1" x14ac:dyDescent="0.3">
      <c r="A204" s="158"/>
      <c r="B204" s="159" t="str">
        <f t="shared" si="20"/>
        <v/>
      </c>
      <c r="C204" s="160"/>
      <c r="D204" s="162" t="str">
        <f t="shared" si="21"/>
        <v/>
      </c>
      <c r="E204" s="163" t="s">
        <v>502</v>
      </c>
      <c r="F204" s="164" t="str">
        <f t="shared" si="22"/>
        <v/>
      </c>
      <c r="G204" s="163" t="s">
        <v>502</v>
      </c>
      <c r="H204" s="163" t="s">
        <v>502</v>
      </c>
      <c r="I204" s="164" t="str">
        <f t="shared" si="23"/>
        <v/>
      </c>
      <c r="J204" s="162" t="str">
        <f t="shared" si="24"/>
        <v/>
      </c>
      <c r="K204" s="162" t="str">
        <f t="shared" si="25"/>
        <v/>
      </c>
      <c r="L204" s="166" t="str">
        <f t="shared" si="26"/>
        <v/>
      </c>
      <c r="M204" s="167"/>
      <c r="N204" s="168"/>
      <c r="O204" s="169" t="str">
        <f t="shared" si="27"/>
        <v/>
      </c>
      <c r="P204" s="170" t="str">
        <f t="shared" si="29"/>
        <v/>
      </c>
      <c r="Q204" s="167"/>
      <c r="R204" s="114" t="str">
        <f t="shared" si="28"/>
        <v/>
      </c>
    </row>
    <row r="205" spans="1:18" s="60" customFormat="1" ht="60" customHeight="1" x14ac:dyDescent="0.3">
      <c r="A205" s="158"/>
      <c r="B205" s="159" t="str">
        <f t="shared" si="20"/>
        <v/>
      </c>
      <c r="C205" s="160"/>
      <c r="D205" s="162" t="str">
        <f t="shared" si="21"/>
        <v/>
      </c>
      <c r="E205" s="163" t="s">
        <v>502</v>
      </c>
      <c r="F205" s="164" t="str">
        <f t="shared" si="22"/>
        <v/>
      </c>
      <c r="G205" s="163" t="s">
        <v>502</v>
      </c>
      <c r="H205" s="163" t="s">
        <v>502</v>
      </c>
      <c r="I205" s="164" t="str">
        <f t="shared" si="23"/>
        <v/>
      </c>
      <c r="J205" s="162" t="str">
        <f t="shared" si="24"/>
        <v/>
      </c>
      <c r="K205" s="162" t="str">
        <f t="shared" si="25"/>
        <v/>
      </c>
      <c r="L205" s="166" t="str">
        <f t="shared" si="26"/>
        <v/>
      </c>
      <c r="M205" s="167"/>
      <c r="N205" s="168"/>
      <c r="O205" s="169" t="str">
        <f t="shared" si="27"/>
        <v/>
      </c>
      <c r="P205" s="170" t="str">
        <f t="shared" si="29"/>
        <v/>
      </c>
      <c r="Q205" s="167"/>
      <c r="R205" s="114" t="str">
        <f t="shared" si="28"/>
        <v/>
      </c>
    </row>
    <row r="206" spans="1:18" s="60" customFormat="1" ht="60" customHeight="1" x14ac:dyDescent="0.3">
      <c r="A206" s="158"/>
      <c r="B206" s="159" t="str">
        <f t="shared" si="20"/>
        <v/>
      </c>
      <c r="C206" s="160"/>
      <c r="D206" s="162" t="str">
        <f t="shared" si="21"/>
        <v/>
      </c>
      <c r="E206" s="163" t="s">
        <v>502</v>
      </c>
      <c r="F206" s="164" t="str">
        <f t="shared" si="22"/>
        <v/>
      </c>
      <c r="G206" s="163" t="s">
        <v>502</v>
      </c>
      <c r="H206" s="163" t="s">
        <v>502</v>
      </c>
      <c r="I206" s="164" t="str">
        <f t="shared" si="23"/>
        <v/>
      </c>
      <c r="J206" s="162" t="str">
        <f t="shared" si="24"/>
        <v/>
      </c>
      <c r="K206" s="162" t="str">
        <f t="shared" si="25"/>
        <v/>
      </c>
      <c r="L206" s="166" t="str">
        <f t="shared" si="26"/>
        <v/>
      </c>
      <c r="M206" s="167"/>
      <c r="N206" s="168"/>
      <c r="O206" s="169" t="str">
        <f t="shared" si="27"/>
        <v/>
      </c>
      <c r="P206" s="170" t="str">
        <f t="shared" si="29"/>
        <v/>
      </c>
      <c r="Q206" s="167"/>
      <c r="R206" s="114" t="str">
        <f t="shared" si="28"/>
        <v/>
      </c>
    </row>
    <row r="207" spans="1:18" s="60" customFormat="1" ht="60" customHeight="1" x14ac:dyDescent="0.3">
      <c r="A207" s="158"/>
      <c r="B207" s="159" t="str">
        <f t="shared" si="20"/>
        <v/>
      </c>
      <c r="C207" s="160"/>
      <c r="D207" s="162" t="str">
        <f t="shared" si="21"/>
        <v/>
      </c>
      <c r="E207" s="163" t="s">
        <v>502</v>
      </c>
      <c r="F207" s="164" t="str">
        <f t="shared" si="22"/>
        <v/>
      </c>
      <c r="G207" s="163" t="s">
        <v>502</v>
      </c>
      <c r="H207" s="163" t="s">
        <v>502</v>
      </c>
      <c r="I207" s="164" t="str">
        <f t="shared" si="23"/>
        <v/>
      </c>
      <c r="J207" s="162" t="str">
        <f t="shared" si="24"/>
        <v/>
      </c>
      <c r="K207" s="162" t="str">
        <f t="shared" si="25"/>
        <v/>
      </c>
      <c r="L207" s="166" t="str">
        <f t="shared" si="26"/>
        <v/>
      </c>
      <c r="M207" s="167"/>
      <c r="N207" s="168"/>
      <c r="O207" s="169" t="str">
        <f t="shared" si="27"/>
        <v/>
      </c>
      <c r="P207" s="170" t="str">
        <f t="shared" si="29"/>
        <v/>
      </c>
      <c r="Q207" s="167"/>
      <c r="R207" s="114" t="str">
        <f t="shared" si="28"/>
        <v/>
      </c>
    </row>
    <row r="208" spans="1:18" s="60" customFormat="1" ht="60" customHeight="1" x14ac:dyDescent="0.3">
      <c r="A208" s="158"/>
      <c r="B208" s="159" t="str">
        <f t="shared" si="20"/>
        <v/>
      </c>
      <c r="C208" s="160"/>
      <c r="D208" s="162" t="str">
        <f t="shared" si="21"/>
        <v/>
      </c>
      <c r="E208" s="163" t="s">
        <v>502</v>
      </c>
      <c r="F208" s="164" t="str">
        <f t="shared" si="22"/>
        <v/>
      </c>
      <c r="G208" s="163" t="s">
        <v>502</v>
      </c>
      <c r="H208" s="163" t="s">
        <v>502</v>
      </c>
      <c r="I208" s="164" t="str">
        <f t="shared" si="23"/>
        <v/>
      </c>
      <c r="J208" s="162" t="str">
        <f t="shared" si="24"/>
        <v/>
      </c>
      <c r="K208" s="162" t="str">
        <f t="shared" si="25"/>
        <v/>
      </c>
      <c r="L208" s="166" t="str">
        <f t="shared" si="26"/>
        <v/>
      </c>
      <c r="M208" s="167"/>
      <c r="N208" s="168"/>
      <c r="O208" s="169" t="str">
        <f t="shared" si="27"/>
        <v/>
      </c>
      <c r="P208" s="170" t="str">
        <f t="shared" si="29"/>
        <v/>
      </c>
      <c r="Q208" s="167"/>
      <c r="R208" s="114" t="str">
        <f t="shared" si="28"/>
        <v/>
      </c>
    </row>
    <row r="209" spans="1:18" s="60" customFormat="1" ht="60" customHeight="1" x14ac:dyDescent="0.3">
      <c r="A209" s="158"/>
      <c r="B209" s="159" t="str">
        <f t="shared" si="20"/>
        <v/>
      </c>
      <c r="C209" s="160"/>
      <c r="D209" s="162" t="str">
        <f t="shared" si="21"/>
        <v/>
      </c>
      <c r="E209" s="163" t="s">
        <v>502</v>
      </c>
      <c r="F209" s="164" t="str">
        <f t="shared" si="22"/>
        <v/>
      </c>
      <c r="G209" s="163" t="s">
        <v>502</v>
      </c>
      <c r="H209" s="163" t="s">
        <v>502</v>
      </c>
      <c r="I209" s="164" t="str">
        <f t="shared" si="23"/>
        <v/>
      </c>
      <c r="J209" s="162" t="str">
        <f t="shared" si="24"/>
        <v/>
      </c>
      <c r="K209" s="162" t="str">
        <f t="shared" si="25"/>
        <v/>
      </c>
      <c r="L209" s="166" t="str">
        <f t="shared" si="26"/>
        <v/>
      </c>
      <c r="M209" s="167"/>
      <c r="N209" s="168"/>
      <c r="O209" s="169" t="str">
        <f t="shared" si="27"/>
        <v/>
      </c>
      <c r="P209" s="170" t="str">
        <f t="shared" si="29"/>
        <v/>
      </c>
      <c r="Q209" s="167"/>
      <c r="R209" s="114" t="str">
        <f t="shared" si="28"/>
        <v/>
      </c>
    </row>
    <row r="210" spans="1:18" s="60" customFormat="1" ht="60" customHeight="1" x14ac:dyDescent="0.3">
      <c r="A210" s="158"/>
      <c r="B210" s="159" t="str">
        <f t="shared" ref="B210:B273" si="30">IF($A210="","",_xlfn.XLOOKUP($A210,Proy_Folio,Proy_Nombre,"")&amp;"")</f>
        <v/>
      </c>
      <c r="C210" s="160"/>
      <c r="D210" s="162" t="str">
        <f t="shared" ref="D210:D273" si="31">IF($A210="","",IF($E210&lt;&gt;"",_xlfn.XLOOKUP($E210,Terr_Clave,Terr_Mun,"")&amp;"",IF($G210&lt;&gt;"",_xlfn.XLOOKUP(LEFT($G210,5),Terr_Clave,Terr_Mun,"")&amp;"","")))</f>
        <v/>
      </c>
      <c r="E210" s="163" t="s">
        <v>502</v>
      </c>
      <c r="F210" s="164" t="str">
        <f t="shared" ref="F210:F273" si="32">IF($G210="","",_xlfn.XLOOKUP($G210,AgebU_Loc,AgebU_NomLoc,"")&amp;"")</f>
        <v/>
      </c>
      <c r="G210" s="163" t="s">
        <v>502</v>
      </c>
      <c r="H210" s="163" t="s">
        <v>502</v>
      </c>
      <c r="I210" s="164" t="str">
        <f t="shared" ref="I210:I273" si="33">IF($A210="","",IF($C210=INDEX(Cat_TipoZona,1),IF(OR($G210="",$H210=""),"",$G210&amp;$H210),IF($C210=INDEX(Cat_TipoZona,2),$E210,"")))</f>
        <v/>
      </c>
      <c r="J210" s="162" t="str">
        <f t="shared" ref="J210:J273" si="34">IF($I210="","",IF($C210=INDEX(Cat_TipoZona,1),_xlfn.XLOOKUP($I210,AgebU_Clave,AgebU_ZAP,"")&amp;"",_xlfn.XLOOKUP($I210,Terr_Clave,Terr_ZAP,"")&amp;""))</f>
        <v/>
      </c>
      <c r="K210" s="162" t="str">
        <f t="shared" ref="K210:K273" si="35">IF($I210="","",IF($C210=INDEX(Cat_TipoZona,1),_xlfn.XLOOKUP($I210,AgebU_Clave,AgebU_Marg,"")&amp;"",_xlfn.XLOOKUP($I210,Terr_Clave,Terr_Marg,"")&amp;""))</f>
        <v/>
      </c>
      <c r="L210" s="166" t="str">
        <f t="shared" ref="L210:L273" si="36">IF($I210="","",IF($C210=INDEX(Cat_TipoZona,1),IFERROR(_xlfn.XLOOKUP($I210,AgebU_Clave,AgebU_Pts,""),""),IFERROR(_xlfn.XLOOKUP($I210,Terr_Clave,Terr_Pts,""),"")))</f>
        <v/>
      </c>
      <c r="M210" s="167"/>
      <c r="N210" s="168"/>
      <c r="O210" s="169" t="str">
        <f t="shared" ref="O210:O273" si="37">IF($A210="","",IF(SUMIFS(Ter_Cant,Ter_Folio,$A210)=0,"",$N210/SUMIFS(Ter_Cant,Ter_Folio,$A210)))</f>
        <v/>
      </c>
      <c r="P210" s="170" t="str">
        <f t="shared" si="29"/>
        <v/>
      </c>
      <c r="Q210" s="167"/>
      <c r="R210" s="114" t="str">
        <f t="shared" ref="R210:R273" si="38">IF($A210="","",IF(COUNTIF(Proy_Folio,$A210)=0,"Folio no registrado en 01_Proyectos",IF($C210="","Falta indicar el tipo de zona (urbano/rural)",IF(AND($C210=INDEX(Cat_TipoZona,1),OR($G210="",$H210="")),"Zona urbana: capture clave de localidad y AGEB",IF(AND($C210=INDEX(Cat_TipoZona,2),$E210=""),"Zona rural: capture la clave de municipio",IF($L210="","Territorio sin correspondencia en el catálogo aplicable (99_Catálogos, bloque 24 o 25)",IF(AND(_xlfn.MINIFS(Ter_Sj,Ter_Folio,$A210)&lt;&gt;_xlfn.MAXIFS(Ter_Sj,Ter_Folio,$A210),OR($M210="",$N210="")),"Puntuaciones territoriales distintas: falta unidad y cantidad de incidencia",IF(AND(_xlfn.MINIFS(Ter_Sj,Ter_Folio,$A210)&lt;&gt;_xlfn.MAXIFS(Ter_Sj,Ter_Folio,$A210),ABS(SUMIFS(Ter_Prop,Ter_Folio,$A210)-1)&gt;0.005),"Las proporciones de incidencia del proyecto no suman 100 %",""))))))))</f>
        <v/>
      </c>
    </row>
    <row r="211" spans="1:18" s="60" customFormat="1" ht="60" customHeight="1" x14ac:dyDescent="0.3">
      <c r="A211" s="158"/>
      <c r="B211" s="159" t="str">
        <f t="shared" si="30"/>
        <v/>
      </c>
      <c r="C211" s="160"/>
      <c r="D211" s="162" t="str">
        <f t="shared" si="31"/>
        <v/>
      </c>
      <c r="E211" s="163" t="s">
        <v>502</v>
      </c>
      <c r="F211" s="164" t="str">
        <f t="shared" si="32"/>
        <v/>
      </c>
      <c r="G211" s="163" t="s">
        <v>502</v>
      </c>
      <c r="H211" s="163" t="s">
        <v>502</v>
      </c>
      <c r="I211" s="164" t="str">
        <f t="shared" si="33"/>
        <v/>
      </c>
      <c r="J211" s="162" t="str">
        <f t="shared" si="34"/>
        <v/>
      </c>
      <c r="K211" s="162" t="str">
        <f t="shared" si="35"/>
        <v/>
      </c>
      <c r="L211" s="166" t="str">
        <f t="shared" si="36"/>
        <v/>
      </c>
      <c r="M211" s="167"/>
      <c r="N211" s="168"/>
      <c r="O211" s="169" t="str">
        <f t="shared" si="37"/>
        <v/>
      </c>
      <c r="P211" s="170" t="str">
        <f t="shared" ref="P211:P274" si="39">IF(OR($L211="",$O211=""),"",$L211*$O211)</f>
        <v/>
      </c>
      <c r="Q211" s="167"/>
      <c r="R211" s="114" t="str">
        <f t="shared" si="38"/>
        <v/>
      </c>
    </row>
    <row r="212" spans="1:18" s="60" customFormat="1" ht="60" customHeight="1" x14ac:dyDescent="0.3">
      <c r="A212" s="158"/>
      <c r="B212" s="159" t="str">
        <f t="shared" si="30"/>
        <v/>
      </c>
      <c r="C212" s="160"/>
      <c r="D212" s="162" t="str">
        <f t="shared" si="31"/>
        <v/>
      </c>
      <c r="E212" s="163" t="s">
        <v>502</v>
      </c>
      <c r="F212" s="164" t="str">
        <f t="shared" si="32"/>
        <v/>
      </c>
      <c r="G212" s="163" t="s">
        <v>502</v>
      </c>
      <c r="H212" s="163" t="s">
        <v>502</v>
      </c>
      <c r="I212" s="164" t="str">
        <f t="shared" si="33"/>
        <v/>
      </c>
      <c r="J212" s="162" t="str">
        <f t="shared" si="34"/>
        <v/>
      </c>
      <c r="K212" s="162" t="str">
        <f t="shared" si="35"/>
        <v/>
      </c>
      <c r="L212" s="166" t="str">
        <f t="shared" si="36"/>
        <v/>
      </c>
      <c r="M212" s="167"/>
      <c r="N212" s="168"/>
      <c r="O212" s="169" t="str">
        <f t="shared" si="37"/>
        <v/>
      </c>
      <c r="P212" s="170" t="str">
        <f t="shared" si="39"/>
        <v/>
      </c>
      <c r="Q212" s="167"/>
      <c r="R212" s="114" t="str">
        <f t="shared" si="38"/>
        <v/>
      </c>
    </row>
    <row r="213" spans="1:18" s="60" customFormat="1" ht="60" customHeight="1" x14ac:dyDescent="0.3">
      <c r="A213" s="158"/>
      <c r="B213" s="159" t="str">
        <f t="shared" si="30"/>
        <v/>
      </c>
      <c r="C213" s="160"/>
      <c r="D213" s="162" t="str">
        <f t="shared" si="31"/>
        <v/>
      </c>
      <c r="E213" s="163" t="s">
        <v>502</v>
      </c>
      <c r="F213" s="164" t="str">
        <f t="shared" si="32"/>
        <v/>
      </c>
      <c r="G213" s="163" t="s">
        <v>502</v>
      </c>
      <c r="H213" s="163" t="s">
        <v>502</v>
      </c>
      <c r="I213" s="164" t="str">
        <f t="shared" si="33"/>
        <v/>
      </c>
      <c r="J213" s="162" t="str">
        <f t="shared" si="34"/>
        <v/>
      </c>
      <c r="K213" s="162" t="str">
        <f t="shared" si="35"/>
        <v/>
      </c>
      <c r="L213" s="166" t="str">
        <f t="shared" si="36"/>
        <v/>
      </c>
      <c r="M213" s="167"/>
      <c r="N213" s="168"/>
      <c r="O213" s="169" t="str">
        <f t="shared" si="37"/>
        <v/>
      </c>
      <c r="P213" s="170" t="str">
        <f t="shared" si="39"/>
        <v/>
      </c>
      <c r="Q213" s="167"/>
      <c r="R213" s="114" t="str">
        <f t="shared" si="38"/>
        <v/>
      </c>
    </row>
    <row r="214" spans="1:18" s="60" customFormat="1" ht="60" customHeight="1" x14ac:dyDescent="0.3">
      <c r="A214" s="158"/>
      <c r="B214" s="159" t="str">
        <f t="shared" si="30"/>
        <v/>
      </c>
      <c r="C214" s="160"/>
      <c r="D214" s="162" t="str">
        <f t="shared" si="31"/>
        <v/>
      </c>
      <c r="E214" s="163" t="s">
        <v>502</v>
      </c>
      <c r="F214" s="164" t="str">
        <f t="shared" si="32"/>
        <v/>
      </c>
      <c r="G214" s="163" t="s">
        <v>502</v>
      </c>
      <c r="H214" s="163" t="s">
        <v>502</v>
      </c>
      <c r="I214" s="164" t="str">
        <f t="shared" si="33"/>
        <v/>
      </c>
      <c r="J214" s="162" t="str">
        <f t="shared" si="34"/>
        <v/>
      </c>
      <c r="K214" s="162" t="str">
        <f t="shared" si="35"/>
        <v/>
      </c>
      <c r="L214" s="166" t="str">
        <f t="shared" si="36"/>
        <v/>
      </c>
      <c r="M214" s="167"/>
      <c r="N214" s="168"/>
      <c r="O214" s="169" t="str">
        <f t="shared" si="37"/>
        <v/>
      </c>
      <c r="P214" s="170" t="str">
        <f t="shared" si="39"/>
        <v/>
      </c>
      <c r="Q214" s="167"/>
      <c r="R214" s="114" t="str">
        <f t="shared" si="38"/>
        <v/>
      </c>
    </row>
    <row r="215" spans="1:18" s="60" customFormat="1" ht="60" customHeight="1" x14ac:dyDescent="0.3">
      <c r="A215" s="158"/>
      <c r="B215" s="159" t="str">
        <f t="shared" si="30"/>
        <v/>
      </c>
      <c r="C215" s="160"/>
      <c r="D215" s="162" t="str">
        <f t="shared" si="31"/>
        <v/>
      </c>
      <c r="E215" s="163" t="s">
        <v>502</v>
      </c>
      <c r="F215" s="164" t="str">
        <f t="shared" si="32"/>
        <v/>
      </c>
      <c r="G215" s="163" t="s">
        <v>502</v>
      </c>
      <c r="H215" s="163" t="s">
        <v>502</v>
      </c>
      <c r="I215" s="164" t="str">
        <f t="shared" si="33"/>
        <v/>
      </c>
      <c r="J215" s="162" t="str">
        <f t="shared" si="34"/>
        <v/>
      </c>
      <c r="K215" s="162" t="str">
        <f t="shared" si="35"/>
        <v/>
      </c>
      <c r="L215" s="166" t="str">
        <f t="shared" si="36"/>
        <v/>
      </c>
      <c r="M215" s="167"/>
      <c r="N215" s="168"/>
      <c r="O215" s="169" t="str">
        <f t="shared" si="37"/>
        <v/>
      </c>
      <c r="P215" s="170" t="str">
        <f t="shared" si="39"/>
        <v/>
      </c>
      <c r="Q215" s="167"/>
      <c r="R215" s="114" t="str">
        <f t="shared" si="38"/>
        <v/>
      </c>
    </row>
    <row r="216" spans="1:18" s="60" customFormat="1" ht="60" customHeight="1" x14ac:dyDescent="0.3">
      <c r="A216" s="158"/>
      <c r="B216" s="159" t="str">
        <f t="shared" si="30"/>
        <v/>
      </c>
      <c r="C216" s="160"/>
      <c r="D216" s="162" t="str">
        <f t="shared" si="31"/>
        <v/>
      </c>
      <c r="E216" s="163" t="s">
        <v>502</v>
      </c>
      <c r="F216" s="164" t="str">
        <f t="shared" si="32"/>
        <v/>
      </c>
      <c r="G216" s="163" t="s">
        <v>502</v>
      </c>
      <c r="H216" s="163" t="s">
        <v>502</v>
      </c>
      <c r="I216" s="164" t="str">
        <f t="shared" si="33"/>
        <v/>
      </c>
      <c r="J216" s="162" t="str">
        <f t="shared" si="34"/>
        <v/>
      </c>
      <c r="K216" s="162" t="str">
        <f t="shared" si="35"/>
        <v/>
      </c>
      <c r="L216" s="166" t="str">
        <f t="shared" si="36"/>
        <v/>
      </c>
      <c r="M216" s="167"/>
      <c r="N216" s="168"/>
      <c r="O216" s="169" t="str">
        <f t="shared" si="37"/>
        <v/>
      </c>
      <c r="P216" s="170" t="str">
        <f t="shared" si="39"/>
        <v/>
      </c>
      <c r="Q216" s="167"/>
      <c r="R216" s="114" t="str">
        <f t="shared" si="38"/>
        <v/>
      </c>
    </row>
    <row r="217" spans="1:18" s="60" customFormat="1" ht="60" customHeight="1" x14ac:dyDescent="0.3">
      <c r="A217" s="158"/>
      <c r="B217" s="159" t="str">
        <f t="shared" si="30"/>
        <v/>
      </c>
      <c r="C217" s="160"/>
      <c r="D217" s="162" t="str">
        <f t="shared" si="31"/>
        <v/>
      </c>
      <c r="E217" s="163" t="s">
        <v>502</v>
      </c>
      <c r="F217" s="164" t="str">
        <f t="shared" si="32"/>
        <v/>
      </c>
      <c r="G217" s="163" t="s">
        <v>502</v>
      </c>
      <c r="H217" s="163" t="s">
        <v>502</v>
      </c>
      <c r="I217" s="164" t="str">
        <f t="shared" si="33"/>
        <v/>
      </c>
      <c r="J217" s="162" t="str">
        <f t="shared" si="34"/>
        <v/>
      </c>
      <c r="K217" s="162" t="str">
        <f t="shared" si="35"/>
        <v/>
      </c>
      <c r="L217" s="166" t="str">
        <f t="shared" si="36"/>
        <v/>
      </c>
      <c r="M217" s="167"/>
      <c r="N217" s="168"/>
      <c r="O217" s="169" t="str">
        <f t="shared" si="37"/>
        <v/>
      </c>
      <c r="P217" s="170" t="str">
        <f t="shared" si="39"/>
        <v/>
      </c>
      <c r="Q217" s="167"/>
      <c r="R217" s="114" t="str">
        <f t="shared" si="38"/>
        <v/>
      </c>
    </row>
    <row r="218" spans="1:18" s="60" customFormat="1" ht="60" customHeight="1" x14ac:dyDescent="0.3">
      <c r="A218" s="158"/>
      <c r="B218" s="159" t="str">
        <f t="shared" si="30"/>
        <v/>
      </c>
      <c r="C218" s="160"/>
      <c r="D218" s="162" t="str">
        <f t="shared" si="31"/>
        <v/>
      </c>
      <c r="E218" s="163" t="s">
        <v>502</v>
      </c>
      <c r="F218" s="164" t="str">
        <f t="shared" si="32"/>
        <v/>
      </c>
      <c r="G218" s="163" t="s">
        <v>502</v>
      </c>
      <c r="H218" s="163" t="s">
        <v>502</v>
      </c>
      <c r="I218" s="164" t="str">
        <f t="shared" si="33"/>
        <v/>
      </c>
      <c r="J218" s="162" t="str">
        <f t="shared" si="34"/>
        <v/>
      </c>
      <c r="K218" s="162" t="str">
        <f t="shared" si="35"/>
        <v/>
      </c>
      <c r="L218" s="166" t="str">
        <f t="shared" si="36"/>
        <v/>
      </c>
      <c r="M218" s="167"/>
      <c r="N218" s="168"/>
      <c r="O218" s="169" t="str">
        <f t="shared" si="37"/>
        <v/>
      </c>
      <c r="P218" s="170" t="str">
        <f t="shared" si="39"/>
        <v/>
      </c>
      <c r="Q218" s="167"/>
      <c r="R218" s="114" t="str">
        <f t="shared" si="38"/>
        <v/>
      </c>
    </row>
    <row r="219" spans="1:18" s="60" customFormat="1" ht="60" customHeight="1" x14ac:dyDescent="0.3">
      <c r="A219" s="158"/>
      <c r="B219" s="159" t="str">
        <f t="shared" si="30"/>
        <v/>
      </c>
      <c r="C219" s="160"/>
      <c r="D219" s="162" t="str">
        <f t="shared" si="31"/>
        <v/>
      </c>
      <c r="E219" s="163" t="s">
        <v>502</v>
      </c>
      <c r="F219" s="164" t="str">
        <f t="shared" si="32"/>
        <v/>
      </c>
      <c r="G219" s="163" t="s">
        <v>502</v>
      </c>
      <c r="H219" s="163" t="s">
        <v>502</v>
      </c>
      <c r="I219" s="164" t="str">
        <f t="shared" si="33"/>
        <v/>
      </c>
      <c r="J219" s="162" t="str">
        <f t="shared" si="34"/>
        <v/>
      </c>
      <c r="K219" s="162" t="str">
        <f t="shared" si="35"/>
        <v/>
      </c>
      <c r="L219" s="166" t="str">
        <f t="shared" si="36"/>
        <v/>
      </c>
      <c r="M219" s="167"/>
      <c r="N219" s="168"/>
      <c r="O219" s="169" t="str">
        <f t="shared" si="37"/>
        <v/>
      </c>
      <c r="P219" s="170" t="str">
        <f t="shared" si="39"/>
        <v/>
      </c>
      <c r="Q219" s="167"/>
      <c r="R219" s="114" t="str">
        <f t="shared" si="38"/>
        <v/>
      </c>
    </row>
    <row r="220" spans="1:18" s="60" customFormat="1" ht="60" customHeight="1" x14ac:dyDescent="0.3">
      <c r="A220" s="158"/>
      <c r="B220" s="159" t="str">
        <f t="shared" si="30"/>
        <v/>
      </c>
      <c r="C220" s="160"/>
      <c r="D220" s="162" t="str">
        <f t="shared" si="31"/>
        <v/>
      </c>
      <c r="E220" s="163" t="s">
        <v>502</v>
      </c>
      <c r="F220" s="164" t="str">
        <f t="shared" si="32"/>
        <v/>
      </c>
      <c r="G220" s="163" t="s">
        <v>502</v>
      </c>
      <c r="H220" s="163" t="s">
        <v>502</v>
      </c>
      <c r="I220" s="164" t="str">
        <f t="shared" si="33"/>
        <v/>
      </c>
      <c r="J220" s="162" t="str">
        <f t="shared" si="34"/>
        <v/>
      </c>
      <c r="K220" s="162" t="str">
        <f t="shared" si="35"/>
        <v/>
      </c>
      <c r="L220" s="166" t="str">
        <f t="shared" si="36"/>
        <v/>
      </c>
      <c r="M220" s="167"/>
      <c r="N220" s="168"/>
      <c r="O220" s="169" t="str">
        <f t="shared" si="37"/>
        <v/>
      </c>
      <c r="P220" s="170" t="str">
        <f t="shared" si="39"/>
        <v/>
      </c>
      <c r="Q220" s="167"/>
      <c r="R220" s="114" t="str">
        <f t="shared" si="38"/>
        <v/>
      </c>
    </row>
    <row r="221" spans="1:18" s="60" customFormat="1" ht="60" customHeight="1" x14ac:dyDescent="0.3">
      <c r="A221" s="158"/>
      <c r="B221" s="159" t="str">
        <f t="shared" si="30"/>
        <v/>
      </c>
      <c r="C221" s="160"/>
      <c r="D221" s="162" t="str">
        <f t="shared" si="31"/>
        <v/>
      </c>
      <c r="E221" s="163" t="s">
        <v>502</v>
      </c>
      <c r="F221" s="164" t="str">
        <f t="shared" si="32"/>
        <v/>
      </c>
      <c r="G221" s="163" t="s">
        <v>502</v>
      </c>
      <c r="H221" s="163" t="s">
        <v>502</v>
      </c>
      <c r="I221" s="164" t="str">
        <f t="shared" si="33"/>
        <v/>
      </c>
      <c r="J221" s="162" t="str">
        <f t="shared" si="34"/>
        <v/>
      </c>
      <c r="K221" s="162" t="str">
        <f t="shared" si="35"/>
        <v/>
      </c>
      <c r="L221" s="166" t="str">
        <f t="shared" si="36"/>
        <v/>
      </c>
      <c r="M221" s="167"/>
      <c r="N221" s="168"/>
      <c r="O221" s="169" t="str">
        <f t="shared" si="37"/>
        <v/>
      </c>
      <c r="P221" s="170" t="str">
        <f t="shared" si="39"/>
        <v/>
      </c>
      <c r="Q221" s="167"/>
      <c r="R221" s="114" t="str">
        <f t="shared" si="38"/>
        <v/>
      </c>
    </row>
    <row r="222" spans="1:18" s="60" customFormat="1" ht="60" customHeight="1" x14ac:dyDescent="0.3">
      <c r="A222" s="158"/>
      <c r="B222" s="159" t="str">
        <f t="shared" si="30"/>
        <v/>
      </c>
      <c r="C222" s="160"/>
      <c r="D222" s="162" t="str">
        <f t="shared" si="31"/>
        <v/>
      </c>
      <c r="E222" s="163" t="s">
        <v>502</v>
      </c>
      <c r="F222" s="164" t="str">
        <f t="shared" si="32"/>
        <v/>
      </c>
      <c r="G222" s="163" t="s">
        <v>502</v>
      </c>
      <c r="H222" s="163" t="s">
        <v>502</v>
      </c>
      <c r="I222" s="164" t="str">
        <f t="shared" si="33"/>
        <v/>
      </c>
      <c r="J222" s="162" t="str">
        <f t="shared" si="34"/>
        <v/>
      </c>
      <c r="K222" s="162" t="str">
        <f t="shared" si="35"/>
        <v/>
      </c>
      <c r="L222" s="166" t="str">
        <f t="shared" si="36"/>
        <v/>
      </c>
      <c r="M222" s="167"/>
      <c r="N222" s="168"/>
      <c r="O222" s="169" t="str">
        <f t="shared" si="37"/>
        <v/>
      </c>
      <c r="P222" s="170" t="str">
        <f t="shared" si="39"/>
        <v/>
      </c>
      <c r="Q222" s="167"/>
      <c r="R222" s="114" t="str">
        <f t="shared" si="38"/>
        <v/>
      </c>
    </row>
    <row r="223" spans="1:18" s="60" customFormat="1" ht="60" customHeight="1" x14ac:dyDescent="0.3">
      <c r="A223" s="158"/>
      <c r="B223" s="159" t="str">
        <f t="shared" si="30"/>
        <v/>
      </c>
      <c r="C223" s="160"/>
      <c r="D223" s="162" t="str">
        <f t="shared" si="31"/>
        <v/>
      </c>
      <c r="E223" s="163" t="s">
        <v>502</v>
      </c>
      <c r="F223" s="164" t="str">
        <f t="shared" si="32"/>
        <v/>
      </c>
      <c r="G223" s="163" t="s">
        <v>502</v>
      </c>
      <c r="H223" s="163" t="s">
        <v>502</v>
      </c>
      <c r="I223" s="164" t="str">
        <f t="shared" si="33"/>
        <v/>
      </c>
      <c r="J223" s="162" t="str">
        <f t="shared" si="34"/>
        <v/>
      </c>
      <c r="K223" s="162" t="str">
        <f t="shared" si="35"/>
        <v/>
      </c>
      <c r="L223" s="166" t="str">
        <f t="shared" si="36"/>
        <v/>
      </c>
      <c r="M223" s="167"/>
      <c r="N223" s="168"/>
      <c r="O223" s="169" t="str">
        <f t="shared" si="37"/>
        <v/>
      </c>
      <c r="P223" s="170" t="str">
        <f t="shared" si="39"/>
        <v/>
      </c>
      <c r="Q223" s="167"/>
      <c r="R223" s="114" t="str">
        <f t="shared" si="38"/>
        <v/>
      </c>
    </row>
    <row r="224" spans="1:18" s="60" customFormat="1" ht="60" customHeight="1" x14ac:dyDescent="0.3">
      <c r="A224" s="158"/>
      <c r="B224" s="159" t="str">
        <f t="shared" si="30"/>
        <v/>
      </c>
      <c r="C224" s="160"/>
      <c r="D224" s="162" t="str">
        <f t="shared" si="31"/>
        <v/>
      </c>
      <c r="E224" s="163" t="s">
        <v>502</v>
      </c>
      <c r="F224" s="164" t="str">
        <f t="shared" si="32"/>
        <v/>
      </c>
      <c r="G224" s="163" t="s">
        <v>502</v>
      </c>
      <c r="H224" s="163" t="s">
        <v>502</v>
      </c>
      <c r="I224" s="164" t="str">
        <f t="shared" si="33"/>
        <v/>
      </c>
      <c r="J224" s="162" t="str">
        <f t="shared" si="34"/>
        <v/>
      </c>
      <c r="K224" s="162" t="str">
        <f t="shared" si="35"/>
        <v/>
      </c>
      <c r="L224" s="166" t="str">
        <f t="shared" si="36"/>
        <v/>
      </c>
      <c r="M224" s="167"/>
      <c r="N224" s="168"/>
      <c r="O224" s="169" t="str">
        <f t="shared" si="37"/>
        <v/>
      </c>
      <c r="P224" s="170" t="str">
        <f t="shared" si="39"/>
        <v/>
      </c>
      <c r="Q224" s="167"/>
      <c r="R224" s="114" t="str">
        <f t="shared" si="38"/>
        <v/>
      </c>
    </row>
    <row r="225" spans="1:18" s="60" customFormat="1" ht="60" customHeight="1" x14ac:dyDescent="0.3">
      <c r="A225" s="158"/>
      <c r="B225" s="159" t="str">
        <f t="shared" si="30"/>
        <v/>
      </c>
      <c r="C225" s="160"/>
      <c r="D225" s="162" t="str">
        <f t="shared" si="31"/>
        <v/>
      </c>
      <c r="E225" s="163" t="s">
        <v>502</v>
      </c>
      <c r="F225" s="164" t="str">
        <f t="shared" si="32"/>
        <v/>
      </c>
      <c r="G225" s="163" t="s">
        <v>502</v>
      </c>
      <c r="H225" s="163" t="s">
        <v>502</v>
      </c>
      <c r="I225" s="164" t="str">
        <f t="shared" si="33"/>
        <v/>
      </c>
      <c r="J225" s="162" t="str">
        <f t="shared" si="34"/>
        <v/>
      </c>
      <c r="K225" s="162" t="str">
        <f t="shared" si="35"/>
        <v/>
      </c>
      <c r="L225" s="166" t="str">
        <f t="shared" si="36"/>
        <v/>
      </c>
      <c r="M225" s="167"/>
      <c r="N225" s="168"/>
      <c r="O225" s="169" t="str">
        <f t="shared" si="37"/>
        <v/>
      </c>
      <c r="P225" s="170" t="str">
        <f t="shared" si="39"/>
        <v/>
      </c>
      <c r="Q225" s="167"/>
      <c r="R225" s="114" t="str">
        <f t="shared" si="38"/>
        <v/>
      </c>
    </row>
    <row r="226" spans="1:18" s="60" customFormat="1" ht="60" customHeight="1" x14ac:dyDescent="0.3">
      <c r="A226" s="158"/>
      <c r="B226" s="159" t="str">
        <f t="shared" si="30"/>
        <v/>
      </c>
      <c r="C226" s="160"/>
      <c r="D226" s="162" t="str">
        <f t="shared" si="31"/>
        <v/>
      </c>
      <c r="E226" s="163" t="s">
        <v>502</v>
      </c>
      <c r="F226" s="164" t="str">
        <f t="shared" si="32"/>
        <v/>
      </c>
      <c r="G226" s="163" t="s">
        <v>502</v>
      </c>
      <c r="H226" s="163" t="s">
        <v>502</v>
      </c>
      <c r="I226" s="164" t="str">
        <f t="shared" si="33"/>
        <v/>
      </c>
      <c r="J226" s="162" t="str">
        <f t="shared" si="34"/>
        <v/>
      </c>
      <c r="K226" s="162" t="str">
        <f t="shared" si="35"/>
        <v/>
      </c>
      <c r="L226" s="166" t="str">
        <f t="shared" si="36"/>
        <v/>
      </c>
      <c r="M226" s="167"/>
      <c r="N226" s="168"/>
      <c r="O226" s="169" t="str">
        <f t="shared" si="37"/>
        <v/>
      </c>
      <c r="P226" s="170" t="str">
        <f t="shared" si="39"/>
        <v/>
      </c>
      <c r="Q226" s="167"/>
      <c r="R226" s="114" t="str">
        <f t="shared" si="38"/>
        <v/>
      </c>
    </row>
    <row r="227" spans="1:18" s="60" customFormat="1" ht="60" customHeight="1" x14ac:dyDescent="0.3">
      <c r="A227" s="158"/>
      <c r="B227" s="159" t="str">
        <f t="shared" si="30"/>
        <v/>
      </c>
      <c r="C227" s="160"/>
      <c r="D227" s="162" t="str">
        <f t="shared" si="31"/>
        <v/>
      </c>
      <c r="E227" s="163" t="s">
        <v>502</v>
      </c>
      <c r="F227" s="164" t="str">
        <f t="shared" si="32"/>
        <v/>
      </c>
      <c r="G227" s="163" t="s">
        <v>502</v>
      </c>
      <c r="H227" s="163" t="s">
        <v>502</v>
      </c>
      <c r="I227" s="164" t="str">
        <f t="shared" si="33"/>
        <v/>
      </c>
      <c r="J227" s="162" t="str">
        <f t="shared" si="34"/>
        <v/>
      </c>
      <c r="K227" s="162" t="str">
        <f t="shared" si="35"/>
        <v/>
      </c>
      <c r="L227" s="166" t="str">
        <f t="shared" si="36"/>
        <v/>
      </c>
      <c r="M227" s="167"/>
      <c r="N227" s="168"/>
      <c r="O227" s="169" t="str">
        <f t="shared" si="37"/>
        <v/>
      </c>
      <c r="P227" s="170" t="str">
        <f t="shared" si="39"/>
        <v/>
      </c>
      <c r="Q227" s="167"/>
      <c r="R227" s="114" t="str">
        <f t="shared" si="38"/>
        <v/>
      </c>
    </row>
    <row r="228" spans="1:18" s="60" customFormat="1" ht="60" customHeight="1" x14ac:dyDescent="0.3">
      <c r="A228" s="158"/>
      <c r="B228" s="159" t="str">
        <f t="shared" si="30"/>
        <v/>
      </c>
      <c r="C228" s="160"/>
      <c r="D228" s="162" t="str">
        <f t="shared" si="31"/>
        <v/>
      </c>
      <c r="E228" s="163" t="s">
        <v>502</v>
      </c>
      <c r="F228" s="164" t="str">
        <f t="shared" si="32"/>
        <v/>
      </c>
      <c r="G228" s="163" t="s">
        <v>502</v>
      </c>
      <c r="H228" s="163" t="s">
        <v>502</v>
      </c>
      <c r="I228" s="164" t="str">
        <f t="shared" si="33"/>
        <v/>
      </c>
      <c r="J228" s="162" t="str">
        <f t="shared" si="34"/>
        <v/>
      </c>
      <c r="K228" s="162" t="str">
        <f t="shared" si="35"/>
        <v/>
      </c>
      <c r="L228" s="166" t="str">
        <f t="shared" si="36"/>
        <v/>
      </c>
      <c r="M228" s="167"/>
      <c r="N228" s="168"/>
      <c r="O228" s="169" t="str">
        <f t="shared" si="37"/>
        <v/>
      </c>
      <c r="P228" s="170" t="str">
        <f t="shared" si="39"/>
        <v/>
      </c>
      <c r="Q228" s="167"/>
      <c r="R228" s="114" t="str">
        <f t="shared" si="38"/>
        <v/>
      </c>
    </row>
    <row r="229" spans="1:18" s="60" customFormat="1" ht="60" customHeight="1" x14ac:dyDescent="0.3">
      <c r="A229" s="158"/>
      <c r="B229" s="159" t="str">
        <f t="shared" si="30"/>
        <v/>
      </c>
      <c r="C229" s="160"/>
      <c r="D229" s="162" t="str">
        <f t="shared" si="31"/>
        <v/>
      </c>
      <c r="E229" s="163" t="s">
        <v>502</v>
      </c>
      <c r="F229" s="164" t="str">
        <f t="shared" si="32"/>
        <v/>
      </c>
      <c r="G229" s="163" t="s">
        <v>502</v>
      </c>
      <c r="H229" s="163" t="s">
        <v>502</v>
      </c>
      <c r="I229" s="164" t="str">
        <f t="shared" si="33"/>
        <v/>
      </c>
      <c r="J229" s="162" t="str">
        <f t="shared" si="34"/>
        <v/>
      </c>
      <c r="K229" s="162" t="str">
        <f t="shared" si="35"/>
        <v/>
      </c>
      <c r="L229" s="166" t="str">
        <f t="shared" si="36"/>
        <v/>
      </c>
      <c r="M229" s="167"/>
      <c r="N229" s="168"/>
      <c r="O229" s="169" t="str">
        <f t="shared" si="37"/>
        <v/>
      </c>
      <c r="P229" s="170" t="str">
        <f t="shared" si="39"/>
        <v/>
      </c>
      <c r="Q229" s="167"/>
      <c r="R229" s="114" t="str">
        <f t="shared" si="38"/>
        <v/>
      </c>
    </row>
    <row r="230" spans="1:18" s="60" customFormat="1" ht="60" customHeight="1" x14ac:dyDescent="0.3">
      <c r="A230" s="158"/>
      <c r="B230" s="159" t="str">
        <f t="shared" si="30"/>
        <v/>
      </c>
      <c r="C230" s="160"/>
      <c r="D230" s="162" t="str">
        <f t="shared" si="31"/>
        <v/>
      </c>
      <c r="E230" s="163" t="s">
        <v>502</v>
      </c>
      <c r="F230" s="164" t="str">
        <f t="shared" si="32"/>
        <v/>
      </c>
      <c r="G230" s="163" t="s">
        <v>502</v>
      </c>
      <c r="H230" s="163" t="s">
        <v>502</v>
      </c>
      <c r="I230" s="164" t="str">
        <f t="shared" si="33"/>
        <v/>
      </c>
      <c r="J230" s="162" t="str">
        <f t="shared" si="34"/>
        <v/>
      </c>
      <c r="K230" s="162" t="str">
        <f t="shared" si="35"/>
        <v/>
      </c>
      <c r="L230" s="166" t="str">
        <f t="shared" si="36"/>
        <v/>
      </c>
      <c r="M230" s="167"/>
      <c r="N230" s="168"/>
      <c r="O230" s="169" t="str">
        <f t="shared" si="37"/>
        <v/>
      </c>
      <c r="P230" s="170" t="str">
        <f t="shared" si="39"/>
        <v/>
      </c>
      <c r="Q230" s="167"/>
      <c r="R230" s="114" t="str">
        <f t="shared" si="38"/>
        <v/>
      </c>
    </row>
    <row r="231" spans="1:18" s="60" customFormat="1" ht="60" customHeight="1" x14ac:dyDescent="0.3">
      <c r="A231" s="158"/>
      <c r="B231" s="159" t="str">
        <f t="shared" si="30"/>
        <v/>
      </c>
      <c r="C231" s="160"/>
      <c r="D231" s="162" t="str">
        <f t="shared" si="31"/>
        <v/>
      </c>
      <c r="E231" s="163" t="s">
        <v>502</v>
      </c>
      <c r="F231" s="164" t="str">
        <f t="shared" si="32"/>
        <v/>
      </c>
      <c r="G231" s="163" t="s">
        <v>502</v>
      </c>
      <c r="H231" s="163" t="s">
        <v>502</v>
      </c>
      <c r="I231" s="164" t="str">
        <f t="shared" si="33"/>
        <v/>
      </c>
      <c r="J231" s="162" t="str">
        <f t="shared" si="34"/>
        <v/>
      </c>
      <c r="K231" s="162" t="str">
        <f t="shared" si="35"/>
        <v/>
      </c>
      <c r="L231" s="166" t="str">
        <f t="shared" si="36"/>
        <v/>
      </c>
      <c r="M231" s="167"/>
      <c r="N231" s="168"/>
      <c r="O231" s="169" t="str">
        <f t="shared" si="37"/>
        <v/>
      </c>
      <c r="P231" s="170" t="str">
        <f t="shared" si="39"/>
        <v/>
      </c>
      <c r="Q231" s="167"/>
      <c r="R231" s="114" t="str">
        <f t="shared" si="38"/>
        <v/>
      </c>
    </row>
    <row r="232" spans="1:18" s="60" customFormat="1" ht="60" customHeight="1" x14ac:dyDescent="0.3">
      <c r="A232" s="158"/>
      <c r="B232" s="159" t="str">
        <f t="shared" si="30"/>
        <v/>
      </c>
      <c r="C232" s="160"/>
      <c r="D232" s="162" t="str">
        <f t="shared" si="31"/>
        <v/>
      </c>
      <c r="E232" s="163" t="s">
        <v>502</v>
      </c>
      <c r="F232" s="164" t="str">
        <f t="shared" si="32"/>
        <v/>
      </c>
      <c r="G232" s="163" t="s">
        <v>502</v>
      </c>
      <c r="H232" s="163" t="s">
        <v>502</v>
      </c>
      <c r="I232" s="164" t="str">
        <f t="shared" si="33"/>
        <v/>
      </c>
      <c r="J232" s="162" t="str">
        <f t="shared" si="34"/>
        <v/>
      </c>
      <c r="K232" s="162" t="str">
        <f t="shared" si="35"/>
        <v/>
      </c>
      <c r="L232" s="166" t="str">
        <f t="shared" si="36"/>
        <v/>
      </c>
      <c r="M232" s="167"/>
      <c r="N232" s="168"/>
      <c r="O232" s="169" t="str">
        <f t="shared" si="37"/>
        <v/>
      </c>
      <c r="P232" s="170" t="str">
        <f t="shared" si="39"/>
        <v/>
      </c>
      <c r="Q232" s="167"/>
      <c r="R232" s="114" t="str">
        <f t="shared" si="38"/>
        <v/>
      </c>
    </row>
    <row r="233" spans="1:18" s="60" customFormat="1" ht="60" customHeight="1" x14ac:dyDescent="0.3">
      <c r="A233" s="158"/>
      <c r="B233" s="159" t="str">
        <f t="shared" si="30"/>
        <v/>
      </c>
      <c r="C233" s="160"/>
      <c r="D233" s="162" t="str">
        <f t="shared" si="31"/>
        <v/>
      </c>
      <c r="E233" s="163" t="s">
        <v>502</v>
      </c>
      <c r="F233" s="164" t="str">
        <f t="shared" si="32"/>
        <v/>
      </c>
      <c r="G233" s="163" t="s">
        <v>502</v>
      </c>
      <c r="H233" s="163" t="s">
        <v>502</v>
      </c>
      <c r="I233" s="164" t="str">
        <f t="shared" si="33"/>
        <v/>
      </c>
      <c r="J233" s="162" t="str">
        <f t="shared" si="34"/>
        <v/>
      </c>
      <c r="K233" s="162" t="str">
        <f t="shared" si="35"/>
        <v/>
      </c>
      <c r="L233" s="166" t="str">
        <f t="shared" si="36"/>
        <v/>
      </c>
      <c r="M233" s="167"/>
      <c r="N233" s="168"/>
      <c r="O233" s="169" t="str">
        <f t="shared" si="37"/>
        <v/>
      </c>
      <c r="P233" s="170" t="str">
        <f t="shared" si="39"/>
        <v/>
      </c>
      <c r="Q233" s="167"/>
      <c r="R233" s="114" t="str">
        <f t="shared" si="38"/>
        <v/>
      </c>
    </row>
    <row r="234" spans="1:18" s="60" customFormat="1" ht="60" customHeight="1" x14ac:dyDescent="0.3">
      <c r="A234" s="158"/>
      <c r="B234" s="159" t="str">
        <f t="shared" si="30"/>
        <v/>
      </c>
      <c r="C234" s="160"/>
      <c r="D234" s="162" t="str">
        <f t="shared" si="31"/>
        <v/>
      </c>
      <c r="E234" s="163" t="s">
        <v>502</v>
      </c>
      <c r="F234" s="164" t="str">
        <f t="shared" si="32"/>
        <v/>
      </c>
      <c r="G234" s="163" t="s">
        <v>502</v>
      </c>
      <c r="H234" s="163" t="s">
        <v>502</v>
      </c>
      <c r="I234" s="164" t="str">
        <f t="shared" si="33"/>
        <v/>
      </c>
      <c r="J234" s="162" t="str">
        <f t="shared" si="34"/>
        <v/>
      </c>
      <c r="K234" s="162" t="str">
        <f t="shared" si="35"/>
        <v/>
      </c>
      <c r="L234" s="166" t="str">
        <f t="shared" si="36"/>
        <v/>
      </c>
      <c r="M234" s="167"/>
      <c r="N234" s="168"/>
      <c r="O234" s="169" t="str">
        <f t="shared" si="37"/>
        <v/>
      </c>
      <c r="P234" s="170" t="str">
        <f t="shared" si="39"/>
        <v/>
      </c>
      <c r="Q234" s="167"/>
      <c r="R234" s="114" t="str">
        <f t="shared" si="38"/>
        <v/>
      </c>
    </row>
    <row r="235" spans="1:18" s="60" customFormat="1" ht="60" customHeight="1" x14ac:dyDescent="0.3">
      <c r="A235" s="158"/>
      <c r="B235" s="159" t="str">
        <f t="shared" si="30"/>
        <v/>
      </c>
      <c r="C235" s="160"/>
      <c r="D235" s="162" t="str">
        <f t="shared" si="31"/>
        <v/>
      </c>
      <c r="E235" s="163" t="s">
        <v>502</v>
      </c>
      <c r="F235" s="164" t="str">
        <f t="shared" si="32"/>
        <v/>
      </c>
      <c r="G235" s="163" t="s">
        <v>502</v>
      </c>
      <c r="H235" s="163" t="s">
        <v>502</v>
      </c>
      <c r="I235" s="164" t="str">
        <f t="shared" si="33"/>
        <v/>
      </c>
      <c r="J235" s="162" t="str">
        <f t="shared" si="34"/>
        <v/>
      </c>
      <c r="K235" s="162" t="str">
        <f t="shared" si="35"/>
        <v/>
      </c>
      <c r="L235" s="166" t="str">
        <f t="shared" si="36"/>
        <v/>
      </c>
      <c r="M235" s="167"/>
      <c r="N235" s="168"/>
      <c r="O235" s="169" t="str">
        <f t="shared" si="37"/>
        <v/>
      </c>
      <c r="P235" s="170" t="str">
        <f t="shared" si="39"/>
        <v/>
      </c>
      <c r="Q235" s="167"/>
      <c r="R235" s="114" t="str">
        <f t="shared" si="38"/>
        <v/>
      </c>
    </row>
    <row r="236" spans="1:18" s="60" customFormat="1" ht="60" customHeight="1" x14ac:dyDescent="0.3">
      <c r="A236" s="158"/>
      <c r="B236" s="159" t="str">
        <f t="shared" si="30"/>
        <v/>
      </c>
      <c r="C236" s="160"/>
      <c r="D236" s="162" t="str">
        <f t="shared" si="31"/>
        <v/>
      </c>
      <c r="E236" s="163" t="s">
        <v>502</v>
      </c>
      <c r="F236" s="164" t="str">
        <f t="shared" si="32"/>
        <v/>
      </c>
      <c r="G236" s="163" t="s">
        <v>502</v>
      </c>
      <c r="H236" s="163" t="s">
        <v>502</v>
      </c>
      <c r="I236" s="164" t="str">
        <f t="shared" si="33"/>
        <v/>
      </c>
      <c r="J236" s="162" t="str">
        <f t="shared" si="34"/>
        <v/>
      </c>
      <c r="K236" s="162" t="str">
        <f t="shared" si="35"/>
        <v/>
      </c>
      <c r="L236" s="166" t="str">
        <f t="shared" si="36"/>
        <v/>
      </c>
      <c r="M236" s="167"/>
      <c r="N236" s="168"/>
      <c r="O236" s="169" t="str">
        <f t="shared" si="37"/>
        <v/>
      </c>
      <c r="P236" s="170" t="str">
        <f t="shared" si="39"/>
        <v/>
      </c>
      <c r="Q236" s="167"/>
      <c r="R236" s="114" t="str">
        <f t="shared" si="38"/>
        <v/>
      </c>
    </row>
    <row r="237" spans="1:18" s="60" customFormat="1" ht="60" customHeight="1" x14ac:dyDescent="0.3">
      <c r="A237" s="158"/>
      <c r="B237" s="159" t="str">
        <f t="shared" si="30"/>
        <v/>
      </c>
      <c r="C237" s="160"/>
      <c r="D237" s="162" t="str">
        <f t="shared" si="31"/>
        <v/>
      </c>
      <c r="E237" s="163" t="s">
        <v>502</v>
      </c>
      <c r="F237" s="164" t="str">
        <f t="shared" si="32"/>
        <v/>
      </c>
      <c r="G237" s="163" t="s">
        <v>502</v>
      </c>
      <c r="H237" s="163" t="s">
        <v>502</v>
      </c>
      <c r="I237" s="164" t="str">
        <f t="shared" si="33"/>
        <v/>
      </c>
      <c r="J237" s="162" t="str">
        <f t="shared" si="34"/>
        <v/>
      </c>
      <c r="K237" s="162" t="str">
        <f t="shared" si="35"/>
        <v/>
      </c>
      <c r="L237" s="166" t="str">
        <f t="shared" si="36"/>
        <v/>
      </c>
      <c r="M237" s="167"/>
      <c r="N237" s="168"/>
      <c r="O237" s="169" t="str">
        <f t="shared" si="37"/>
        <v/>
      </c>
      <c r="P237" s="170" t="str">
        <f t="shared" si="39"/>
        <v/>
      </c>
      <c r="Q237" s="167"/>
      <c r="R237" s="114" t="str">
        <f t="shared" si="38"/>
        <v/>
      </c>
    </row>
    <row r="238" spans="1:18" s="60" customFormat="1" ht="60" customHeight="1" x14ac:dyDescent="0.3">
      <c r="A238" s="158"/>
      <c r="B238" s="159" t="str">
        <f t="shared" si="30"/>
        <v/>
      </c>
      <c r="C238" s="160"/>
      <c r="D238" s="162" t="str">
        <f t="shared" si="31"/>
        <v/>
      </c>
      <c r="E238" s="163" t="s">
        <v>502</v>
      </c>
      <c r="F238" s="164" t="str">
        <f t="shared" si="32"/>
        <v/>
      </c>
      <c r="G238" s="163" t="s">
        <v>502</v>
      </c>
      <c r="H238" s="163" t="s">
        <v>502</v>
      </c>
      <c r="I238" s="164" t="str">
        <f t="shared" si="33"/>
        <v/>
      </c>
      <c r="J238" s="162" t="str">
        <f t="shared" si="34"/>
        <v/>
      </c>
      <c r="K238" s="162" t="str">
        <f t="shared" si="35"/>
        <v/>
      </c>
      <c r="L238" s="166" t="str">
        <f t="shared" si="36"/>
        <v/>
      </c>
      <c r="M238" s="167"/>
      <c r="N238" s="168"/>
      <c r="O238" s="169" t="str">
        <f t="shared" si="37"/>
        <v/>
      </c>
      <c r="P238" s="170" t="str">
        <f t="shared" si="39"/>
        <v/>
      </c>
      <c r="Q238" s="167"/>
      <c r="R238" s="114" t="str">
        <f t="shared" si="38"/>
        <v/>
      </c>
    </row>
    <row r="239" spans="1:18" s="60" customFormat="1" ht="60" customHeight="1" x14ac:dyDescent="0.3">
      <c r="A239" s="158"/>
      <c r="B239" s="159" t="str">
        <f t="shared" si="30"/>
        <v/>
      </c>
      <c r="C239" s="160"/>
      <c r="D239" s="162" t="str">
        <f t="shared" si="31"/>
        <v/>
      </c>
      <c r="E239" s="163" t="s">
        <v>502</v>
      </c>
      <c r="F239" s="164" t="str">
        <f t="shared" si="32"/>
        <v/>
      </c>
      <c r="G239" s="163" t="s">
        <v>502</v>
      </c>
      <c r="H239" s="163" t="s">
        <v>502</v>
      </c>
      <c r="I239" s="164" t="str">
        <f t="shared" si="33"/>
        <v/>
      </c>
      <c r="J239" s="162" t="str">
        <f t="shared" si="34"/>
        <v/>
      </c>
      <c r="K239" s="162" t="str">
        <f t="shared" si="35"/>
        <v/>
      </c>
      <c r="L239" s="166" t="str">
        <f t="shared" si="36"/>
        <v/>
      </c>
      <c r="M239" s="167"/>
      <c r="N239" s="168"/>
      <c r="O239" s="169" t="str">
        <f t="shared" si="37"/>
        <v/>
      </c>
      <c r="P239" s="170" t="str">
        <f t="shared" si="39"/>
        <v/>
      </c>
      <c r="Q239" s="167"/>
      <c r="R239" s="114" t="str">
        <f t="shared" si="38"/>
        <v/>
      </c>
    </row>
    <row r="240" spans="1:18" s="60" customFormat="1" ht="60" customHeight="1" x14ac:dyDescent="0.3">
      <c r="A240" s="158"/>
      <c r="B240" s="159" t="str">
        <f t="shared" si="30"/>
        <v/>
      </c>
      <c r="C240" s="160"/>
      <c r="D240" s="162" t="str">
        <f t="shared" si="31"/>
        <v/>
      </c>
      <c r="E240" s="163" t="s">
        <v>502</v>
      </c>
      <c r="F240" s="164" t="str">
        <f t="shared" si="32"/>
        <v/>
      </c>
      <c r="G240" s="163" t="s">
        <v>502</v>
      </c>
      <c r="H240" s="163" t="s">
        <v>502</v>
      </c>
      <c r="I240" s="164" t="str">
        <f t="shared" si="33"/>
        <v/>
      </c>
      <c r="J240" s="162" t="str">
        <f t="shared" si="34"/>
        <v/>
      </c>
      <c r="K240" s="162" t="str">
        <f t="shared" si="35"/>
        <v/>
      </c>
      <c r="L240" s="166" t="str">
        <f t="shared" si="36"/>
        <v/>
      </c>
      <c r="M240" s="167"/>
      <c r="N240" s="168"/>
      <c r="O240" s="169" t="str">
        <f t="shared" si="37"/>
        <v/>
      </c>
      <c r="P240" s="170" t="str">
        <f t="shared" si="39"/>
        <v/>
      </c>
      <c r="Q240" s="167"/>
      <c r="R240" s="114" t="str">
        <f t="shared" si="38"/>
        <v/>
      </c>
    </row>
    <row r="241" spans="1:18" s="60" customFormat="1" ht="60" customHeight="1" x14ac:dyDescent="0.3">
      <c r="A241" s="158"/>
      <c r="B241" s="159" t="str">
        <f t="shared" si="30"/>
        <v/>
      </c>
      <c r="C241" s="160"/>
      <c r="D241" s="162" t="str">
        <f t="shared" si="31"/>
        <v/>
      </c>
      <c r="E241" s="163" t="s">
        <v>502</v>
      </c>
      <c r="F241" s="164" t="str">
        <f t="shared" si="32"/>
        <v/>
      </c>
      <c r="G241" s="163" t="s">
        <v>502</v>
      </c>
      <c r="H241" s="163" t="s">
        <v>502</v>
      </c>
      <c r="I241" s="164" t="str">
        <f t="shared" si="33"/>
        <v/>
      </c>
      <c r="J241" s="162" t="str">
        <f t="shared" si="34"/>
        <v/>
      </c>
      <c r="K241" s="162" t="str">
        <f t="shared" si="35"/>
        <v/>
      </c>
      <c r="L241" s="166" t="str">
        <f t="shared" si="36"/>
        <v/>
      </c>
      <c r="M241" s="167"/>
      <c r="N241" s="168"/>
      <c r="O241" s="169" t="str">
        <f t="shared" si="37"/>
        <v/>
      </c>
      <c r="P241" s="170" t="str">
        <f t="shared" si="39"/>
        <v/>
      </c>
      <c r="Q241" s="167"/>
      <c r="R241" s="114" t="str">
        <f t="shared" si="38"/>
        <v/>
      </c>
    </row>
    <row r="242" spans="1:18" s="60" customFormat="1" ht="60" customHeight="1" x14ac:dyDescent="0.3">
      <c r="A242" s="158"/>
      <c r="B242" s="159" t="str">
        <f t="shared" si="30"/>
        <v/>
      </c>
      <c r="C242" s="160"/>
      <c r="D242" s="162" t="str">
        <f t="shared" si="31"/>
        <v/>
      </c>
      <c r="E242" s="163" t="s">
        <v>502</v>
      </c>
      <c r="F242" s="164" t="str">
        <f t="shared" si="32"/>
        <v/>
      </c>
      <c r="G242" s="163" t="s">
        <v>502</v>
      </c>
      <c r="H242" s="163" t="s">
        <v>502</v>
      </c>
      <c r="I242" s="164" t="str">
        <f t="shared" si="33"/>
        <v/>
      </c>
      <c r="J242" s="162" t="str">
        <f t="shared" si="34"/>
        <v/>
      </c>
      <c r="K242" s="162" t="str">
        <f t="shared" si="35"/>
        <v/>
      </c>
      <c r="L242" s="166" t="str">
        <f t="shared" si="36"/>
        <v/>
      </c>
      <c r="M242" s="167"/>
      <c r="N242" s="168"/>
      <c r="O242" s="169" t="str">
        <f t="shared" si="37"/>
        <v/>
      </c>
      <c r="P242" s="170" t="str">
        <f t="shared" si="39"/>
        <v/>
      </c>
      <c r="Q242" s="167"/>
      <c r="R242" s="114" t="str">
        <f t="shared" si="38"/>
        <v/>
      </c>
    </row>
    <row r="243" spans="1:18" s="60" customFormat="1" ht="60" customHeight="1" x14ac:dyDescent="0.3">
      <c r="A243" s="158"/>
      <c r="B243" s="159" t="str">
        <f t="shared" si="30"/>
        <v/>
      </c>
      <c r="C243" s="160"/>
      <c r="D243" s="162" t="str">
        <f t="shared" si="31"/>
        <v/>
      </c>
      <c r="E243" s="163" t="s">
        <v>502</v>
      </c>
      <c r="F243" s="164" t="str">
        <f t="shared" si="32"/>
        <v/>
      </c>
      <c r="G243" s="163" t="s">
        <v>502</v>
      </c>
      <c r="H243" s="163" t="s">
        <v>502</v>
      </c>
      <c r="I243" s="164" t="str">
        <f t="shared" si="33"/>
        <v/>
      </c>
      <c r="J243" s="162" t="str">
        <f t="shared" si="34"/>
        <v/>
      </c>
      <c r="K243" s="162" t="str">
        <f t="shared" si="35"/>
        <v/>
      </c>
      <c r="L243" s="166" t="str">
        <f t="shared" si="36"/>
        <v/>
      </c>
      <c r="M243" s="167"/>
      <c r="N243" s="168"/>
      <c r="O243" s="169" t="str">
        <f t="shared" si="37"/>
        <v/>
      </c>
      <c r="P243" s="170" t="str">
        <f t="shared" si="39"/>
        <v/>
      </c>
      <c r="Q243" s="167"/>
      <c r="R243" s="114" t="str">
        <f t="shared" si="38"/>
        <v/>
      </c>
    </row>
    <row r="244" spans="1:18" s="60" customFormat="1" ht="60" customHeight="1" x14ac:dyDescent="0.3">
      <c r="A244" s="158"/>
      <c r="B244" s="159" t="str">
        <f t="shared" si="30"/>
        <v/>
      </c>
      <c r="C244" s="160"/>
      <c r="D244" s="162" t="str">
        <f t="shared" si="31"/>
        <v/>
      </c>
      <c r="E244" s="163" t="s">
        <v>502</v>
      </c>
      <c r="F244" s="164" t="str">
        <f t="shared" si="32"/>
        <v/>
      </c>
      <c r="G244" s="163" t="s">
        <v>502</v>
      </c>
      <c r="H244" s="163" t="s">
        <v>502</v>
      </c>
      <c r="I244" s="164" t="str">
        <f t="shared" si="33"/>
        <v/>
      </c>
      <c r="J244" s="162" t="str">
        <f t="shared" si="34"/>
        <v/>
      </c>
      <c r="K244" s="162" t="str">
        <f t="shared" si="35"/>
        <v/>
      </c>
      <c r="L244" s="166" t="str">
        <f t="shared" si="36"/>
        <v/>
      </c>
      <c r="M244" s="167"/>
      <c r="N244" s="168"/>
      <c r="O244" s="169" t="str">
        <f t="shared" si="37"/>
        <v/>
      </c>
      <c r="P244" s="170" t="str">
        <f t="shared" si="39"/>
        <v/>
      </c>
      <c r="Q244" s="167"/>
      <c r="R244" s="114" t="str">
        <f t="shared" si="38"/>
        <v/>
      </c>
    </row>
    <row r="245" spans="1:18" s="60" customFormat="1" ht="60" customHeight="1" x14ac:dyDescent="0.3">
      <c r="A245" s="158"/>
      <c r="B245" s="159" t="str">
        <f t="shared" si="30"/>
        <v/>
      </c>
      <c r="C245" s="160"/>
      <c r="D245" s="162" t="str">
        <f t="shared" si="31"/>
        <v/>
      </c>
      <c r="E245" s="163" t="s">
        <v>502</v>
      </c>
      <c r="F245" s="164" t="str">
        <f t="shared" si="32"/>
        <v/>
      </c>
      <c r="G245" s="163" t="s">
        <v>502</v>
      </c>
      <c r="H245" s="163" t="s">
        <v>502</v>
      </c>
      <c r="I245" s="164" t="str">
        <f t="shared" si="33"/>
        <v/>
      </c>
      <c r="J245" s="162" t="str">
        <f t="shared" si="34"/>
        <v/>
      </c>
      <c r="K245" s="162" t="str">
        <f t="shared" si="35"/>
        <v/>
      </c>
      <c r="L245" s="166" t="str">
        <f t="shared" si="36"/>
        <v/>
      </c>
      <c r="M245" s="167"/>
      <c r="N245" s="168"/>
      <c r="O245" s="169" t="str">
        <f t="shared" si="37"/>
        <v/>
      </c>
      <c r="P245" s="170" t="str">
        <f t="shared" si="39"/>
        <v/>
      </c>
      <c r="Q245" s="167"/>
      <c r="R245" s="114" t="str">
        <f t="shared" si="38"/>
        <v/>
      </c>
    </row>
    <row r="246" spans="1:18" s="60" customFormat="1" ht="60" customHeight="1" x14ac:dyDescent="0.3">
      <c r="A246" s="158"/>
      <c r="B246" s="159" t="str">
        <f t="shared" si="30"/>
        <v/>
      </c>
      <c r="C246" s="160"/>
      <c r="D246" s="162" t="str">
        <f t="shared" si="31"/>
        <v/>
      </c>
      <c r="E246" s="163" t="s">
        <v>502</v>
      </c>
      <c r="F246" s="164" t="str">
        <f t="shared" si="32"/>
        <v/>
      </c>
      <c r="G246" s="163" t="s">
        <v>502</v>
      </c>
      <c r="H246" s="163" t="s">
        <v>502</v>
      </c>
      <c r="I246" s="164" t="str">
        <f t="shared" si="33"/>
        <v/>
      </c>
      <c r="J246" s="162" t="str">
        <f t="shared" si="34"/>
        <v/>
      </c>
      <c r="K246" s="162" t="str">
        <f t="shared" si="35"/>
        <v/>
      </c>
      <c r="L246" s="166" t="str">
        <f t="shared" si="36"/>
        <v/>
      </c>
      <c r="M246" s="167"/>
      <c r="N246" s="168"/>
      <c r="O246" s="169" t="str">
        <f t="shared" si="37"/>
        <v/>
      </c>
      <c r="P246" s="170" t="str">
        <f t="shared" si="39"/>
        <v/>
      </c>
      <c r="Q246" s="167"/>
      <c r="R246" s="114" t="str">
        <f t="shared" si="38"/>
        <v/>
      </c>
    </row>
    <row r="247" spans="1:18" s="60" customFormat="1" ht="60" customHeight="1" x14ac:dyDescent="0.3">
      <c r="A247" s="158"/>
      <c r="B247" s="159" t="str">
        <f t="shared" si="30"/>
        <v/>
      </c>
      <c r="C247" s="160"/>
      <c r="D247" s="162" t="str">
        <f t="shared" si="31"/>
        <v/>
      </c>
      <c r="E247" s="163" t="s">
        <v>502</v>
      </c>
      <c r="F247" s="164" t="str">
        <f t="shared" si="32"/>
        <v/>
      </c>
      <c r="G247" s="163" t="s">
        <v>502</v>
      </c>
      <c r="H247" s="163" t="s">
        <v>502</v>
      </c>
      <c r="I247" s="164" t="str">
        <f t="shared" si="33"/>
        <v/>
      </c>
      <c r="J247" s="162" t="str">
        <f t="shared" si="34"/>
        <v/>
      </c>
      <c r="K247" s="162" t="str">
        <f t="shared" si="35"/>
        <v/>
      </c>
      <c r="L247" s="166" t="str">
        <f t="shared" si="36"/>
        <v/>
      </c>
      <c r="M247" s="167"/>
      <c r="N247" s="168"/>
      <c r="O247" s="169" t="str">
        <f t="shared" si="37"/>
        <v/>
      </c>
      <c r="P247" s="170" t="str">
        <f t="shared" si="39"/>
        <v/>
      </c>
      <c r="Q247" s="167"/>
      <c r="R247" s="114" t="str">
        <f t="shared" si="38"/>
        <v/>
      </c>
    </row>
    <row r="248" spans="1:18" s="60" customFormat="1" ht="60" customHeight="1" x14ac:dyDescent="0.3">
      <c r="A248" s="158"/>
      <c r="B248" s="159" t="str">
        <f t="shared" si="30"/>
        <v/>
      </c>
      <c r="C248" s="160"/>
      <c r="D248" s="162" t="str">
        <f t="shared" si="31"/>
        <v/>
      </c>
      <c r="E248" s="163" t="s">
        <v>502</v>
      </c>
      <c r="F248" s="164" t="str">
        <f t="shared" si="32"/>
        <v/>
      </c>
      <c r="G248" s="163" t="s">
        <v>502</v>
      </c>
      <c r="H248" s="163" t="s">
        <v>502</v>
      </c>
      <c r="I248" s="164" t="str">
        <f t="shared" si="33"/>
        <v/>
      </c>
      <c r="J248" s="162" t="str">
        <f t="shared" si="34"/>
        <v/>
      </c>
      <c r="K248" s="162" t="str">
        <f t="shared" si="35"/>
        <v/>
      </c>
      <c r="L248" s="166" t="str">
        <f t="shared" si="36"/>
        <v/>
      </c>
      <c r="M248" s="167"/>
      <c r="N248" s="168"/>
      <c r="O248" s="169" t="str">
        <f t="shared" si="37"/>
        <v/>
      </c>
      <c r="P248" s="170" t="str">
        <f t="shared" si="39"/>
        <v/>
      </c>
      <c r="Q248" s="167"/>
      <c r="R248" s="114" t="str">
        <f t="shared" si="38"/>
        <v/>
      </c>
    </row>
    <row r="249" spans="1:18" s="60" customFormat="1" ht="60" customHeight="1" x14ac:dyDescent="0.3">
      <c r="A249" s="158"/>
      <c r="B249" s="159" t="str">
        <f t="shared" si="30"/>
        <v/>
      </c>
      <c r="C249" s="160"/>
      <c r="D249" s="162" t="str">
        <f t="shared" si="31"/>
        <v/>
      </c>
      <c r="E249" s="163" t="s">
        <v>502</v>
      </c>
      <c r="F249" s="164" t="str">
        <f t="shared" si="32"/>
        <v/>
      </c>
      <c r="G249" s="163" t="s">
        <v>502</v>
      </c>
      <c r="H249" s="163" t="s">
        <v>502</v>
      </c>
      <c r="I249" s="164" t="str">
        <f t="shared" si="33"/>
        <v/>
      </c>
      <c r="J249" s="162" t="str">
        <f t="shared" si="34"/>
        <v/>
      </c>
      <c r="K249" s="162" t="str">
        <f t="shared" si="35"/>
        <v/>
      </c>
      <c r="L249" s="166" t="str">
        <f t="shared" si="36"/>
        <v/>
      </c>
      <c r="M249" s="167"/>
      <c r="N249" s="168"/>
      <c r="O249" s="169" t="str">
        <f t="shared" si="37"/>
        <v/>
      </c>
      <c r="P249" s="170" t="str">
        <f t="shared" si="39"/>
        <v/>
      </c>
      <c r="Q249" s="167"/>
      <c r="R249" s="114" t="str">
        <f t="shared" si="38"/>
        <v/>
      </c>
    </row>
    <row r="250" spans="1:18" s="60" customFormat="1" ht="60" customHeight="1" x14ac:dyDescent="0.3">
      <c r="A250" s="158"/>
      <c r="B250" s="159" t="str">
        <f t="shared" si="30"/>
        <v/>
      </c>
      <c r="C250" s="160"/>
      <c r="D250" s="162" t="str">
        <f t="shared" si="31"/>
        <v/>
      </c>
      <c r="E250" s="163" t="s">
        <v>502</v>
      </c>
      <c r="F250" s="164" t="str">
        <f t="shared" si="32"/>
        <v/>
      </c>
      <c r="G250" s="163" t="s">
        <v>502</v>
      </c>
      <c r="H250" s="163" t="s">
        <v>502</v>
      </c>
      <c r="I250" s="164" t="str">
        <f t="shared" si="33"/>
        <v/>
      </c>
      <c r="J250" s="162" t="str">
        <f t="shared" si="34"/>
        <v/>
      </c>
      <c r="K250" s="162" t="str">
        <f t="shared" si="35"/>
        <v/>
      </c>
      <c r="L250" s="166" t="str">
        <f t="shared" si="36"/>
        <v/>
      </c>
      <c r="M250" s="167"/>
      <c r="N250" s="168"/>
      <c r="O250" s="169" t="str">
        <f t="shared" si="37"/>
        <v/>
      </c>
      <c r="P250" s="170" t="str">
        <f t="shared" si="39"/>
        <v/>
      </c>
      <c r="Q250" s="167"/>
      <c r="R250" s="114" t="str">
        <f t="shared" si="38"/>
        <v/>
      </c>
    </row>
    <row r="251" spans="1:18" s="60" customFormat="1" ht="60" customHeight="1" x14ac:dyDescent="0.3">
      <c r="A251" s="158"/>
      <c r="B251" s="159" t="str">
        <f t="shared" si="30"/>
        <v/>
      </c>
      <c r="C251" s="160"/>
      <c r="D251" s="162" t="str">
        <f t="shared" si="31"/>
        <v/>
      </c>
      <c r="E251" s="163" t="s">
        <v>502</v>
      </c>
      <c r="F251" s="164" t="str">
        <f t="shared" si="32"/>
        <v/>
      </c>
      <c r="G251" s="163" t="s">
        <v>502</v>
      </c>
      <c r="H251" s="163" t="s">
        <v>502</v>
      </c>
      <c r="I251" s="164" t="str">
        <f t="shared" si="33"/>
        <v/>
      </c>
      <c r="J251" s="162" t="str">
        <f t="shared" si="34"/>
        <v/>
      </c>
      <c r="K251" s="162" t="str">
        <f t="shared" si="35"/>
        <v/>
      </c>
      <c r="L251" s="166" t="str">
        <f t="shared" si="36"/>
        <v/>
      </c>
      <c r="M251" s="167"/>
      <c r="N251" s="168"/>
      <c r="O251" s="169" t="str">
        <f t="shared" si="37"/>
        <v/>
      </c>
      <c r="P251" s="170" t="str">
        <f t="shared" si="39"/>
        <v/>
      </c>
      <c r="Q251" s="167"/>
      <c r="R251" s="114" t="str">
        <f t="shared" si="38"/>
        <v/>
      </c>
    </row>
    <row r="252" spans="1:18" s="60" customFormat="1" ht="60" customHeight="1" x14ac:dyDescent="0.3">
      <c r="A252" s="158"/>
      <c r="B252" s="159" t="str">
        <f t="shared" si="30"/>
        <v/>
      </c>
      <c r="C252" s="160"/>
      <c r="D252" s="162" t="str">
        <f t="shared" si="31"/>
        <v/>
      </c>
      <c r="E252" s="163" t="s">
        <v>502</v>
      </c>
      <c r="F252" s="164" t="str">
        <f t="shared" si="32"/>
        <v/>
      </c>
      <c r="G252" s="163" t="s">
        <v>502</v>
      </c>
      <c r="H252" s="163" t="s">
        <v>502</v>
      </c>
      <c r="I252" s="164" t="str">
        <f t="shared" si="33"/>
        <v/>
      </c>
      <c r="J252" s="162" t="str">
        <f t="shared" si="34"/>
        <v/>
      </c>
      <c r="K252" s="162" t="str">
        <f t="shared" si="35"/>
        <v/>
      </c>
      <c r="L252" s="166" t="str">
        <f t="shared" si="36"/>
        <v/>
      </c>
      <c r="M252" s="167"/>
      <c r="N252" s="168"/>
      <c r="O252" s="169" t="str">
        <f t="shared" si="37"/>
        <v/>
      </c>
      <c r="P252" s="170" t="str">
        <f t="shared" si="39"/>
        <v/>
      </c>
      <c r="Q252" s="167"/>
      <c r="R252" s="114" t="str">
        <f t="shared" si="38"/>
        <v/>
      </c>
    </row>
    <row r="253" spans="1:18" s="60" customFormat="1" ht="60" customHeight="1" x14ac:dyDescent="0.3">
      <c r="A253" s="158"/>
      <c r="B253" s="159" t="str">
        <f t="shared" si="30"/>
        <v/>
      </c>
      <c r="C253" s="160"/>
      <c r="D253" s="162" t="str">
        <f t="shared" si="31"/>
        <v/>
      </c>
      <c r="E253" s="163" t="s">
        <v>502</v>
      </c>
      <c r="F253" s="164" t="str">
        <f t="shared" si="32"/>
        <v/>
      </c>
      <c r="G253" s="163" t="s">
        <v>502</v>
      </c>
      <c r="H253" s="163" t="s">
        <v>502</v>
      </c>
      <c r="I253" s="164" t="str">
        <f t="shared" si="33"/>
        <v/>
      </c>
      <c r="J253" s="162" t="str">
        <f t="shared" si="34"/>
        <v/>
      </c>
      <c r="K253" s="162" t="str">
        <f t="shared" si="35"/>
        <v/>
      </c>
      <c r="L253" s="166" t="str">
        <f t="shared" si="36"/>
        <v/>
      </c>
      <c r="M253" s="167"/>
      <c r="N253" s="168"/>
      <c r="O253" s="169" t="str">
        <f t="shared" si="37"/>
        <v/>
      </c>
      <c r="P253" s="170" t="str">
        <f t="shared" si="39"/>
        <v/>
      </c>
      <c r="Q253" s="167"/>
      <c r="R253" s="114" t="str">
        <f t="shared" si="38"/>
        <v/>
      </c>
    </row>
    <row r="254" spans="1:18" s="60" customFormat="1" ht="60" customHeight="1" x14ac:dyDescent="0.3">
      <c r="A254" s="158"/>
      <c r="B254" s="159" t="str">
        <f t="shared" si="30"/>
        <v/>
      </c>
      <c r="C254" s="160"/>
      <c r="D254" s="162" t="str">
        <f t="shared" si="31"/>
        <v/>
      </c>
      <c r="E254" s="163" t="s">
        <v>502</v>
      </c>
      <c r="F254" s="164" t="str">
        <f t="shared" si="32"/>
        <v/>
      </c>
      <c r="G254" s="163" t="s">
        <v>502</v>
      </c>
      <c r="H254" s="163" t="s">
        <v>502</v>
      </c>
      <c r="I254" s="164" t="str">
        <f t="shared" si="33"/>
        <v/>
      </c>
      <c r="J254" s="162" t="str">
        <f t="shared" si="34"/>
        <v/>
      </c>
      <c r="K254" s="162" t="str">
        <f t="shared" si="35"/>
        <v/>
      </c>
      <c r="L254" s="166" t="str">
        <f t="shared" si="36"/>
        <v/>
      </c>
      <c r="M254" s="167"/>
      <c r="N254" s="168"/>
      <c r="O254" s="169" t="str">
        <f t="shared" si="37"/>
        <v/>
      </c>
      <c r="P254" s="170" t="str">
        <f t="shared" si="39"/>
        <v/>
      </c>
      <c r="Q254" s="167"/>
      <c r="R254" s="114" t="str">
        <f t="shared" si="38"/>
        <v/>
      </c>
    </row>
    <row r="255" spans="1:18" s="60" customFormat="1" ht="60" customHeight="1" x14ac:dyDescent="0.3">
      <c r="A255" s="158"/>
      <c r="B255" s="159" t="str">
        <f t="shared" si="30"/>
        <v/>
      </c>
      <c r="C255" s="160"/>
      <c r="D255" s="162" t="str">
        <f t="shared" si="31"/>
        <v/>
      </c>
      <c r="E255" s="163" t="s">
        <v>502</v>
      </c>
      <c r="F255" s="164" t="str">
        <f t="shared" si="32"/>
        <v/>
      </c>
      <c r="G255" s="163" t="s">
        <v>502</v>
      </c>
      <c r="H255" s="163" t="s">
        <v>502</v>
      </c>
      <c r="I255" s="164" t="str">
        <f t="shared" si="33"/>
        <v/>
      </c>
      <c r="J255" s="162" t="str">
        <f t="shared" si="34"/>
        <v/>
      </c>
      <c r="K255" s="162" t="str">
        <f t="shared" si="35"/>
        <v/>
      </c>
      <c r="L255" s="166" t="str">
        <f t="shared" si="36"/>
        <v/>
      </c>
      <c r="M255" s="167"/>
      <c r="N255" s="168"/>
      <c r="O255" s="169" t="str">
        <f t="shared" si="37"/>
        <v/>
      </c>
      <c r="P255" s="170" t="str">
        <f t="shared" si="39"/>
        <v/>
      </c>
      <c r="Q255" s="167"/>
      <c r="R255" s="114" t="str">
        <f t="shared" si="38"/>
        <v/>
      </c>
    </row>
    <row r="256" spans="1:18" s="60" customFormat="1" ht="60" customHeight="1" x14ac:dyDescent="0.3">
      <c r="A256" s="158"/>
      <c r="B256" s="159" t="str">
        <f t="shared" si="30"/>
        <v/>
      </c>
      <c r="C256" s="160"/>
      <c r="D256" s="162" t="str">
        <f t="shared" si="31"/>
        <v/>
      </c>
      <c r="E256" s="163" t="s">
        <v>502</v>
      </c>
      <c r="F256" s="164" t="str">
        <f t="shared" si="32"/>
        <v/>
      </c>
      <c r="G256" s="163" t="s">
        <v>502</v>
      </c>
      <c r="H256" s="163" t="s">
        <v>502</v>
      </c>
      <c r="I256" s="164" t="str">
        <f t="shared" si="33"/>
        <v/>
      </c>
      <c r="J256" s="162" t="str">
        <f t="shared" si="34"/>
        <v/>
      </c>
      <c r="K256" s="162" t="str">
        <f t="shared" si="35"/>
        <v/>
      </c>
      <c r="L256" s="166" t="str">
        <f t="shared" si="36"/>
        <v/>
      </c>
      <c r="M256" s="167"/>
      <c r="N256" s="168"/>
      <c r="O256" s="169" t="str">
        <f t="shared" si="37"/>
        <v/>
      </c>
      <c r="P256" s="170" t="str">
        <f t="shared" si="39"/>
        <v/>
      </c>
      <c r="Q256" s="167"/>
      <c r="R256" s="114" t="str">
        <f t="shared" si="38"/>
        <v/>
      </c>
    </row>
    <row r="257" spans="1:18" s="60" customFormat="1" ht="60" customHeight="1" x14ac:dyDescent="0.3">
      <c r="A257" s="158"/>
      <c r="B257" s="159" t="str">
        <f t="shared" si="30"/>
        <v/>
      </c>
      <c r="C257" s="160"/>
      <c r="D257" s="162" t="str">
        <f t="shared" si="31"/>
        <v/>
      </c>
      <c r="E257" s="163" t="s">
        <v>502</v>
      </c>
      <c r="F257" s="164" t="str">
        <f t="shared" si="32"/>
        <v/>
      </c>
      <c r="G257" s="163" t="s">
        <v>502</v>
      </c>
      <c r="H257" s="163" t="s">
        <v>502</v>
      </c>
      <c r="I257" s="164" t="str">
        <f t="shared" si="33"/>
        <v/>
      </c>
      <c r="J257" s="162" t="str">
        <f t="shared" si="34"/>
        <v/>
      </c>
      <c r="K257" s="162" t="str">
        <f t="shared" si="35"/>
        <v/>
      </c>
      <c r="L257" s="166" t="str">
        <f t="shared" si="36"/>
        <v/>
      </c>
      <c r="M257" s="167"/>
      <c r="N257" s="168"/>
      <c r="O257" s="169" t="str">
        <f t="shared" si="37"/>
        <v/>
      </c>
      <c r="P257" s="170" t="str">
        <f t="shared" si="39"/>
        <v/>
      </c>
      <c r="Q257" s="167"/>
      <c r="R257" s="114" t="str">
        <f t="shared" si="38"/>
        <v/>
      </c>
    </row>
    <row r="258" spans="1:18" s="60" customFormat="1" ht="60" customHeight="1" x14ac:dyDescent="0.3">
      <c r="A258" s="158"/>
      <c r="B258" s="159" t="str">
        <f t="shared" si="30"/>
        <v/>
      </c>
      <c r="C258" s="160"/>
      <c r="D258" s="162" t="str">
        <f t="shared" si="31"/>
        <v/>
      </c>
      <c r="E258" s="163" t="s">
        <v>502</v>
      </c>
      <c r="F258" s="164" t="str">
        <f t="shared" si="32"/>
        <v/>
      </c>
      <c r="G258" s="163" t="s">
        <v>502</v>
      </c>
      <c r="H258" s="163" t="s">
        <v>502</v>
      </c>
      <c r="I258" s="164" t="str">
        <f t="shared" si="33"/>
        <v/>
      </c>
      <c r="J258" s="162" t="str">
        <f t="shared" si="34"/>
        <v/>
      </c>
      <c r="K258" s="162" t="str">
        <f t="shared" si="35"/>
        <v/>
      </c>
      <c r="L258" s="166" t="str">
        <f t="shared" si="36"/>
        <v/>
      </c>
      <c r="M258" s="167"/>
      <c r="N258" s="168"/>
      <c r="O258" s="169" t="str">
        <f t="shared" si="37"/>
        <v/>
      </c>
      <c r="P258" s="170" t="str">
        <f t="shared" si="39"/>
        <v/>
      </c>
      <c r="Q258" s="167"/>
      <c r="R258" s="114" t="str">
        <f t="shared" si="38"/>
        <v/>
      </c>
    </row>
    <row r="259" spans="1:18" s="60" customFormat="1" ht="60" customHeight="1" x14ac:dyDescent="0.3">
      <c r="A259" s="158"/>
      <c r="B259" s="159" t="str">
        <f t="shared" si="30"/>
        <v/>
      </c>
      <c r="C259" s="160"/>
      <c r="D259" s="162" t="str">
        <f t="shared" si="31"/>
        <v/>
      </c>
      <c r="E259" s="163" t="s">
        <v>502</v>
      </c>
      <c r="F259" s="164" t="str">
        <f t="shared" si="32"/>
        <v/>
      </c>
      <c r="G259" s="163" t="s">
        <v>502</v>
      </c>
      <c r="H259" s="163" t="s">
        <v>502</v>
      </c>
      <c r="I259" s="164" t="str">
        <f t="shared" si="33"/>
        <v/>
      </c>
      <c r="J259" s="162" t="str">
        <f t="shared" si="34"/>
        <v/>
      </c>
      <c r="K259" s="162" t="str">
        <f t="shared" si="35"/>
        <v/>
      </c>
      <c r="L259" s="166" t="str">
        <f t="shared" si="36"/>
        <v/>
      </c>
      <c r="M259" s="167"/>
      <c r="N259" s="168"/>
      <c r="O259" s="169" t="str">
        <f t="shared" si="37"/>
        <v/>
      </c>
      <c r="P259" s="170" t="str">
        <f t="shared" si="39"/>
        <v/>
      </c>
      <c r="Q259" s="167"/>
      <c r="R259" s="114" t="str">
        <f t="shared" si="38"/>
        <v/>
      </c>
    </row>
    <row r="260" spans="1:18" s="60" customFormat="1" ht="60" customHeight="1" x14ac:dyDescent="0.3">
      <c r="A260" s="158"/>
      <c r="B260" s="159" t="str">
        <f t="shared" si="30"/>
        <v/>
      </c>
      <c r="C260" s="160"/>
      <c r="D260" s="162" t="str">
        <f t="shared" si="31"/>
        <v/>
      </c>
      <c r="E260" s="163" t="s">
        <v>502</v>
      </c>
      <c r="F260" s="164" t="str">
        <f t="shared" si="32"/>
        <v/>
      </c>
      <c r="G260" s="163" t="s">
        <v>502</v>
      </c>
      <c r="H260" s="163" t="s">
        <v>502</v>
      </c>
      <c r="I260" s="164" t="str">
        <f t="shared" si="33"/>
        <v/>
      </c>
      <c r="J260" s="162" t="str">
        <f t="shared" si="34"/>
        <v/>
      </c>
      <c r="K260" s="162" t="str">
        <f t="shared" si="35"/>
        <v/>
      </c>
      <c r="L260" s="166" t="str">
        <f t="shared" si="36"/>
        <v/>
      </c>
      <c r="M260" s="167"/>
      <c r="N260" s="168"/>
      <c r="O260" s="169" t="str">
        <f t="shared" si="37"/>
        <v/>
      </c>
      <c r="P260" s="170" t="str">
        <f t="shared" si="39"/>
        <v/>
      </c>
      <c r="Q260" s="167"/>
      <c r="R260" s="114" t="str">
        <f t="shared" si="38"/>
        <v/>
      </c>
    </row>
    <row r="261" spans="1:18" s="60" customFormat="1" ht="60" customHeight="1" x14ac:dyDescent="0.3">
      <c r="A261" s="158"/>
      <c r="B261" s="159" t="str">
        <f t="shared" si="30"/>
        <v/>
      </c>
      <c r="C261" s="160"/>
      <c r="D261" s="162" t="str">
        <f t="shared" si="31"/>
        <v/>
      </c>
      <c r="E261" s="163" t="s">
        <v>502</v>
      </c>
      <c r="F261" s="164" t="str">
        <f t="shared" si="32"/>
        <v/>
      </c>
      <c r="G261" s="163" t="s">
        <v>502</v>
      </c>
      <c r="H261" s="163" t="s">
        <v>502</v>
      </c>
      <c r="I261" s="164" t="str">
        <f t="shared" si="33"/>
        <v/>
      </c>
      <c r="J261" s="162" t="str">
        <f t="shared" si="34"/>
        <v/>
      </c>
      <c r="K261" s="162" t="str">
        <f t="shared" si="35"/>
        <v/>
      </c>
      <c r="L261" s="166" t="str">
        <f t="shared" si="36"/>
        <v/>
      </c>
      <c r="M261" s="167"/>
      <c r="N261" s="168"/>
      <c r="O261" s="169" t="str">
        <f t="shared" si="37"/>
        <v/>
      </c>
      <c r="P261" s="170" t="str">
        <f t="shared" si="39"/>
        <v/>
      </c>
      <c r="Q261" s="167"/>
      <c r="R261" s="114" t="str">
        <f t="shared" si="38"/>
        <v/>
      </c>
    </row>
    <row r="262" spans="1:18" s="60" customFormat="1" ht="60" customHeight="1" x14ac:dyDescent="0.3">
      <c r="A262" s="158"/>
      <c r="B262" s="159" t="str">
        <f t="shared" si="30"/>
        <v/>
      </c>
      <c r="C262" s="160"/>
      <c r="D262" s="162" t="str">
        <f t="shared" si="31"/>
        <v/>
      </c>
      <c r="E262" s="163" t="s">
        <v>502</v>
      </c>
      <c r="F262" s="164" t="str">
        <f t="shared" si="32"/>
        <v/>
      </c>
      <c r="G262" s="163" t="s">
        <v>502</v>
      </c>
      <c r="H262" s="163" t="s">
        <v>502</v>
      </c>
      <c r="I262" s="164" t="str">
        <f t="shared" si="33"/>
        <v/>
      </c>
      <c r="J262" s="162" t="str">
        <f t="shared" si="34"/>
        <v/>
      </c>
      <c r="K262" s="162" t="str">
        <f t="shared" si="35"/>
        <v/>
      </c>
      <c r="L262" s="166" t="str">
        <f t="shared" si="36"/>
        <v/>
      </c>
      <c r="M262" s="167"/>
      <c r="N262" s="168"/>
      <c r="O262" s="169" t="str">
        <f t="shared" si="37"/>
        <v/>
      </c>
      <c r="P262" s="170" t="str">
        <f t="shared" si="39"/>
        <v/>
      </c>
      <c r="Q262" s="167"/>
      <c r="R262" s="114" t="str">
        <f t="shared" si="38"/>
        <v/>
      </c>
    </row>
    <row r="263" spans="1:18" s="60" customFormat="1" ht="60" customHeight="1" x14ac:dyDescent="0.3">
      <c r="A263" s="158"/>
      <c r="B263" s="159" t="str">
        <f t="shared" si="30"/>
        <v/>
      </c>
      <c r="C263" s="160"/>
      <c r="D263" s="162" t="str">
        <f t="shared" si="31"/>
        <v/>
      </c>
      <c r="E263" s="163" t="s">
        <v>502</v>
      </c>
      <c r="F263" s="164" t="str">
        <f t="shared" si="32"/>
        <v/>
      </c>
      <c r="G263" s="163" t="s">
        <v>502</v>
      </c>
      <c r="H263" s="163" t="s">
        <v>502</v>
      </c>
      <c r="I263" s="164" t="str">
        <f t="shared" si="33"/>
        <v/>
      </c>
      <c r="J263" s="162" t="str">
        <f t="shared" si="34"/>
        <v/>
      </c>
      <c r="K263" s="162" t="str">
        <f t="shared" si="35"/>
        <v/>
      </c>
      <c r="L263" s="166" t="str">
        <f t="shared" si="36"/>
        <v/>
      </c>
      <c r="M263" s="167"/>
      <c r="N263" s="168"/>
      <c r="O263" s="169" t="str">
        <f t="shared" si="37"/>
        <v/>
      </c>
      <c r="P263" s="170" t="str">
        <f t="shared" si="39"/>
        <v/>
      </c>
      <c r="Q263" s="167"/>
      <c r="R263" s="114" t="str">
        <f t="shared" si="38"/>
        <v/>
      </c>
    </row>
    <row r="264" spans="1:18" s="60" customFormat="1" ht="60" customHeight="1" x14ac:dyDescent="0.3">
      <c r="A264" s="158"/>
      <c r="B264" s="159" t="str">
        <f t="shared" si="30"/>
        <v/>
      </c>
      <c r="C264" s="160"/>
      <c r="D264" s="162" t="str">
        <f t="shared" si="31"/>
        <v/>
      </c>
      <c r="E264" s="163" t="s">
        <v>502</v>
      </c>
      <c r="F264" s="164" t="str">
        <f t="shared" si="32"/>
        <v/>
      </c>
      <c r="G264" s="163" t="s">
        <v>502</v>
      </c>
      <c r="H264" s="163" t="s">
        <v>502</v>
      </c>
      <c r="I264" s="164" t="str">
        <f t="shared" si="33"/>
        <v/>
      </c>
      <c r="J264" s="162" t="str">
        <f t="shared" si="34"/>
        <v/>
      </c>
      <c r="K264" s="162" t="str">
        <f t="shared" si="35"/>
        <v/>
      </c>
      <c r="L264" s="166" t="str">
        <f t="shared" si="36"/>
        <v/>
      </c>
      <c r="M264" s="167"/>
      <c r="N264" s="168"/>
      <c r="O264" s="169" t="str">
        <f t="shared" si="37"/>
        <v/>
      </c>
      <c r="P264" s="170" t="str">
        <f t="shared" si="39"/>
        <v/>
      </c>
      <c r="Q264" s="167"/>
      <c r="R264" s="114" t="str">
        <f t="shared" si="38"/>
        <v/>
      </c>
    </row>
    <row r="265" spans="1:18" s="60" customFormat="1" ht="60" customHeight="1" x14ac:dyDescent="0.3">
      <c r="A265" s="158"/>
      <c r="B265" s="159" t="str">
        <f t="shared" si="30"/>
        <v/>
      </c>
      <c r="C265" s="160"/>
      <c r="D265" s="162" t="str">
        <f t="shared" si="31"/>
        <v/>
      </c>
      <c r="E265" s="163" t="s">
        <v>502</v>
      </c>
      <c r="F265" s="164" t="str">
        <f t="shared" si="32"/>
        <v/>
      </c>
      <c r="G265" s="163" t="s">
        <v>502</v>
      </c>
      <c r="H265" s="163" t="s">
        <v>502</v>
      </c>
      <c r="I265" s="164" t="str">
        <f t="shared" si="33"/>
        <v/>
      </c>
      <c r="J265" s="162" t="str">
        <f t="shared" si="34"/>
        <v/>
      </c>
      <c r="K265" s="162" t="str">
        <f t="shared" si="35"/>
        <v/>
      </c>
      <c r="L265" s="166" t="str">
        <f t="shared" si="36"/>
        <v/>
      </c>
      <c r="M265" s="167"/>
      <c r="N265" s="168"/>
      <c r="O265" s="169" t="str">
        <f t="shared" si="37"/>
        <v/>
      </c>
      <c r="P265" s="170" t="str">
        <f t="shared" si="39"/>
        <v/>
      </c>
      <c r="Q265" s="167"/>
      <c r="R265" s="114" t="str">
        <f t="shared" si="38"/>
        <v/>
      </c>
    </row>
    <row r="266" spans="1:18" s="60" customFormat="1" ht="60" customHeight="1" x14ac:dyDescent="0.3">
      <c r="A266" s="158"/>
      <c r="B266" s="159" t="str">
        <f t="shared" si="30"/>
        <v/>
      </c>
      <c r="C266" s="160"/>
      <c r="D266" s="162" t="str">
        <f t="shared" si="31"/>
        <v/>
      </c>
      <c r="E266" s="163" t="s">
        <v>502</v>
      </c>
      <c r="F266" s="164" t="str">
        <f t="shared" si="32"/>
        <v/>
      </c>
      <c r="G266" s="163" t="s">
        <v>502</v>
      </c>
      <c r="H266" s="163" t="s">
        <v>502</v>
      </c>
      <c r="I266" s="164" t="str">
        <f t="shared" si="33"/>
        <v/>
      </c>
      <c r="J266" s="162" t="str">
        <f t="shared" si="34"/>
        <v/>
      </c>
      <c r="K266" s="162" t="str">
        <f t="shared" si="35"/>
        <v/>
      </c>
      <c r="L266" s="166" t="str">
        <f t="shared" si="36"/>
        <v/>
      </c>
      <c r="M266" s="167"/>
      <c r="N266" s="168"/>
      <c r="O266" s="169" t="str">
        <f t="shared" si="37"/>
        <v/>
      </c>
      <c r="P266" s="170" t="str">
        <f t="shared" si="39"/>
        <v/>
      </c>
      <c r="Q266" s="167"/>
      <c r="R266" s="114" t="str">
        <f t="shared" si="38"/>
        <v/>
      </c>
    </row>
    <row r="267" spans="1:18" s="60" customFormat="1" ht="60" customHeight="1" x14ac:dyDescent="0.3">
      <c r="A267" s="158"/>
      <c r="B267" s="159" t="str">
        <f t="shared" si="30"/>
        <v/>
      </c>
      <c r="C267" s="160"/>
      <c r="D267" s="162" t="str">
        <f t="shared" si="31"/>
        <v/>
      </c>
      <c r="E267" s="163" t="s">
        <v>502</v>
      </c>
      <c r="F267" s="164" t="str">
        <f t="shared" si="32"/>
        <v/>
      </c>
      <c r="G267" s="163" t="s">
        <v>502</v>
      </c>
      <c r="H267" s="163" t="s">
        <v>502</v>
      </c>
      <c r="I267" s="164" t="str">
        <f t="shared" si="33"/>
        <v/>
      </c>
      <c r="J267" s="162" t="str">
        <f t="shared" si="34"/>
        <v/>
      </c>
      <c r="K267" s="162" t="str">
        <f t="shared" si="35"/>
        <v/>
      </c>
      <c r="L267" s="166" t="str">
        <f t="shared" si="36"/>
        <v/>
      </c>
      <c r="M267" s="167"/>
      <c r="N267" s="168"/>
      <c r="O267" s="169" t="str">
        <f t="shared" si="37"/>
        <v/>
      </c>
      <c r="P267" s="170" t="str">
        <f t="shared" si="39"/>
        <v/>
      </c>
      <c r="Q267" s="167"/>
      <c r="R267" s="114" t="str">
        <f t="shared" si="38"/>
        <v/>
      </c>
    </row>
    <row r="268" spans="1:18" s="60" customFormat="1" ht="60" customHeight="1" x14ac:dyDescent="0.3">
      <c r="A268" s="158"/>
      <c r="B268" s="159" t="str">
        <f t="shared" si="30"/>
        <v/>
      </c>
      <c r="C268" s="160"/>
      <c r="D268" s="162" t="str">
        <f t="shared" si="31"/>
        <v/>
      </c>
      <c r="E268" s="163" t="s">
        <v>502</v>
      </c>
      <c r="F268" s="164" t="str">
        <f t="shared" si="32"/>
        <v/>
      </c>
      <c r="G268" s="163" t="s">
        <v>502</v>
      </c>
      <c r="H268" s="163" t="s">
        <v>502</v>
      </c>
      <c r="I268" s="164" t="str">
        <f t="shared" si="33"/>
        <v/>
      </c>
      <c r="J268" s="162" t="str">
        <f t="shared" si="34"/>
        <v/>
      </c>
      <c r="K268" s="162" t="str">
        <f t="shared" si="35"/>
        <v/>
      </c>
      <c r="L268" s="166" t="str">
        <f t="shared" si="36"/>
        <v/>
      </c>
      <c r="M268" s="167"/>
      <c r="N268" s="168"/>
      <c r="O268" s="169" t="str">
        <f t="shared" si="37"/>
        <v/>
      </c>
      <c r="P268" s="170" t="str">
        <f t="shared" si="39"/>
        <v/>
      </c>
      <c r="Q268" s="167"/>
      <c r="R268" s="114" t="str">
        <f t="shared" si="38"/>
        <v/>
      </c>
    </row>
    <row r="269" spans="1:18" s="60" customFormat="1" ht="60" customHeight="1" x14ac:dyDescent="0.3">
      <c r="A269" s="158"/>
      <c r="B269" s="159" t="str">
        <f t="shared" si="30"/>
        <v/>
      </c>
      <c r="C269" s="160"/>
      <c r="D269" s="162" t="str">
        <f t="shared" si="31"/>
        <v/>
      </c>
      <c r="E269" s="163" t="s">
        <v>502</v>
      </c>
      <c r="F269" s="164" t="str">
        <f t="shared" si="32"/>
        <v/>
      </c>
      <c r="G269" s="163" t="s">
        <v>502</v>
      </c>
      <c r="H269" s="163" t="s">
        <v>502</v>
      </c>
      <c r="I269" s="164" t="str">
        <f t="shared" si="33"/>
        <v/>
      </c>
      <c r="J269" s="162" t="str">
        <f t="shared" si="34"/>
        <v/>
      </c>
      <c r="K269" s="162" t="str">
        <f t="shared" si="35"/>
        <v/>
      </c>
      <c r="L269" s="166" t="str">
        <f t="shared" si="36"/>
        <v/>
      </c>
      <c r="M269" s="167"/>
      <c r="N269" s="168"/>
      <c r="O269" s="169" t="str">
        <f t="shared" si="37"/>
        <v/>
      </c>
      <c r="P269" s="170" t="str">
        <f t="shared" si="39"/>
        <v/>
      </c>
      <c r="Q269" s="167"/>
      <c r="R269" s="114" t="str">
        <f t="shared" si="38"/>
        <v/>
      </c>
    </row>
    <row r="270" spans="1:18" s="60" customFormat="1" ht="60" customHeight="1" x14ac:dyDescent="0.3">
      <c r="A270" s="158"/>
      <c r="B270" s="159" t="str">
        <f t="shared" si="30"/>
        <v/>
      </c>
      <c r="C270" s="160"/>
      <c r="D270" s="162" t="str">
        <f t="shared" si="31"/>
        <v/>
      </c>
      <c r="E270" s="163" t="s">
        <v>502</v>
      </c>
      <c r="F270" s="164" t="str">
        <f t="shared" si="32"/>
        <v/>
      </c>
      <c r="G270" s="163" t="s">
        <v>502</v>
      </c>
      <c r="H270" s="163" t="s">
        <v>502</v>
      </c>
      <c r="I270" s="164" t="str">
        <f t="shared" si="33"/>
        <v/>
      </c>
      <c r="J270" s="162" t="str">
        <f t="shared" si="34"/>
        <v/>
      </c>
      <c r="K270" s="162" t="str">
        <f t="shared" si="35"/>
        <v/>
      </c>
      <c r="L270" s="166" t="str">
        <f t="shared" si="36"/>
        <v/>
      </c>
      <c r="M270" s="167"/>
      <c r="N270" s="168"/>
      <c r="O270" s="169" t="str">
        <f t="shared" si="37"/>
        <v/>
      </c>
      <c r="P270" s="170" t="str">
        <f t="shared" si="39"/>
        <v/>
      </c>
      <c r="Q270" s="167"/>
      <c r="R270" s="114" t="str">
        <f t="shared" si="38"/>
        <v/>
      </c>
    </row>
    <row r="271" spans="1:18" s="60" customFormat="1" ht="60" customHeight="1" x14ac:dyDescent="0.3">
      <c r="A271" s="158"/>
      <c r="B271" s="159" t="str">
        <f t="shared" si="30"/>
        <v/>
      </c>
      <c r="C271" s="160"/>
      <c r="D271" s="162" t="str">
        <f t="shared" si="31"/>
        <v/>
      </c>
      <c r="E271" s="163" t="s">
        <v>502</v>
      </c>
      <c r="F271" s="164" t="str">
        <f t="shared" si="32"/>
        <v/>
      </c>
      <c r="G271" s="163" t="s">
        <v>502</v>
      </c>
      <c r="H271" s="163" t="s">
        <v>502</v>
      </c>
      <c r="I271" s="164" t="str">
        <f t="shared" si="33"/>
        <v/>
      </c>
      <c r="J271" s="162" t="str">
        <f t="shared" si="34"/>
        <v/>
      </c>
      <c r="K271" s="162" t="str">
        <f t="shared" si="35"/>
        <v/>
      </c>
      <c r="L271" s="166" t="str">
        <f t="shared" si="36"/>
        <v/>
      </c>
      <c r="M271" s="167"/>
      <c r="N271" s="168"/>
      <c r="O271" s="169" t="str">
        <f t="shared" si="37"/>
        <v/>
      </c>
      <c r="P271" s="170" t="str">
        <f t="shared" si="39"/>
        <v/>
      </c>
      <c r="Q271" s="167"/>
      <c r="R271" s="114" t="str">
        <f t="shared" si="38"/>
        <v/>
      </c>
    </row>
    <row r="272" spans="1:18" s="60" customFormat="1" ht="60" customHeight="1" x14ac:dyDescent="0.3">
      <c r="A272" s="158"/>
      <c r="B272" s="159" t="str">
        <f t="shared" si="30"/>
        <v/>
      </c>
      <c r="C272" s="160"/>
      <c r="D272" s="162" t="str">
        <f t="shared" si="31"/>
        <v/>
      </c>
      <c r="E272" s="163" t="s">
        <v>502</v>
      </c>
      <c r="F272" s="164" t="str">
        <f t="shared" si="32"/>
        <v/>
      </c>
      <c r="G272" s="163" t="s">
        <v>502</v>
      </c>
      <c r="H272" s="163" t="s">
        <v>502</v>
      </c>
      <c r="I272" s="164" t="str">
        <f t="shared" si="33"/>
        <v/>
      </c>
      <c r="J272" s="162" t="str">
        <f t="shared" si="34"/>
        <v/>
      </c>
      <c r="K272" s="162" t="str">
        <f t="shared" si="35"/>
        <v/>
      </c>
      <c r="L272" s="166" t="str">
        <f t="shared" si="36"/>
        <v/>
      </c>
      <c r="M272" s="167"/>
      <c r="N272" s="168"/>
      <c r="O272" s="169" t="str">
        <f t="shared" si="37"/>
        <v/>
      </c>
      <c r="P272" s="170" t="str">
        <f t="shared" si="39"/>
        <v/>
      </c>
      <c r="Q272" s="167"/>
      <c r="R272" s="114" t="str">
        <f t="shared" si="38"/>
        <v/>
      </c>
    </row>
    <row r="273" spans="1:18" s="60" customFormat="1" ht="60" customHeight="1" x14ac:dyDescent="0.3">
      <c r="A273" s="158"/>
      <c r="B273" s="159" t="str">
        <f t="shared" si="30"/>
        <v/>
      </c>
      <c r="C273" s="160"/>
      <c r="D273" s="162" t="str">
        <f t="shared" si="31"/>
        <v/>
      </c>
      <c r="E273" s="163" t="s">
        <v>502</v>
      </c>
      <c r="F273" s="164" t="str">
        <f t="shared" si="32"/>
        <v/>
      </c>
      <c r="G273" s="163" t="s">
        <v>502</v>
      </c>
      <c r="H273" s="163" t="s">
        <v>502</v>
      </c>
      <c r="I273" s="164" t="str">
        <f t="shared" si="33"/>
        <v/>
      </c>
      <c r="J273" s="162" t="str">
        <f t="shared" si="34"/>
        <v/>
      </c>
      <c r="K273" s="162" t="str">
        <f t="shared" si="35"/>
        <v/>
      </c>
      <c r="L273" s="166" t="str">
        <f t="shared" si="36"/>
        <v/>
      </c>
      <c r="M273" s="167"/>
      <c r="N273" s="168"/>
      <c r="O273" s="169" t="str">
        <f t="shared" si="37"/>
        <v/>
      </c>
      <c r="P273" s="170" t="str">
        <f t="shared" si="39"/>
        <v/>
      </c>
      <c r="Q273" s="167"/>
      <c r="R273" s="114" t="str">
        <f t="shared" si="38"/>
        <v/>
      </c>
    </row>
    <row r="274" spans="1:18" s="60" customFormat="1" ht="60" customHeight="1" x14ac:dyDescent="0.3">
      <c r="A274" s="158"/>
      <c r="B274" s="159" t="str">
        <f t="shared" ref="B274:B337" si="40">IF($A274="","",_xlfn.XLOOKUP($A274,Proy_Folio,Proy_Nombre,"")&amp;"")</f>
        <v/>
      </c>
      <c r="C274" s="160"/>
      <c r="D274" s="162" t="str">
        <f t="shared" ref="D274:D337" si="41">IF($A274="","",IF($E274&lt;&gt;"",_xlfn.XLOOKUP($E274,Terr_Clave,Terr_Mun,"")&amp;"",IF($G274&lt;&gt;"",_xlfn.XLOOKUP(LEFT($G274,5),Terr_Clave,Terr_Mun,"")&amp;"","")))</f>
        <v/>
      </c>
      <c r="E274" s="163" t="s">
        <v>502</v>
      </c>
      <c r="F274" s="164" t="str">
        <f t="shared" ref="F274:F337" si="42">IF($G274="","",_xlfn.XLOOKUP($G274,AgebU_Loc,AgebU_NomLoc,"")&amp;"")</f>
        <v/>
      </c>
      <c r="G274" s="163" t="s">
        <v>502</v>
      </c>
      <c r="H274" s="163" t="s">
        <v>502</v>
      </c>
      <c r="I274" s="164" t="str">
        <f t="shared" ref="I274:I337" si="43">IF($A274="","",IF($C274=INDEX(Cat_TipoZona,1),IF(OR($G274="",$H274=""),"",$G274&amp;$H274),IF($C274=INDEX(Cat_TipoZona,2),$E274,"")))</f>
        <v/>
      </c>
      <c r="J274" s="162" t="str">
        <f t="shared" ref="J274:J337" si="44">IF($I274="","",IF($C274=INDEX(Cat_TipoZona,1),_xlfn.XLOOKUP($I274,AgebU_Clave,AgebU_ZAP,"")&amp;"",_xlfn.XLOOKUP($I274,Terr_Clave,Terr_ZAP,"")&amp;""))</f>
        <v/>
      </c>
      <c r="K274" s="162" t="str">
        <f t="shared" ref="K274:K337" si="45">IF($I274="","",IF($C274=INDEX(Cat_TipoZona,1),_xlfn.XLOOKUP($I274,AgebU_Clave,AgebU_Marg,"")&amp;"",_xlfn.XLOOKUP($I274,Terr_Clave,Terr_Marg,"")&amp;""))</f>
        <v/>
      </c>
      <c r="L274" s="166" t="str">
        <f t="shared" ref="L274:L337" si="46">IF($I274="","",IF($C274=INDEX(Cat_TipoZona,1),IFERROR(_xlfn.XLOOKUP($I274,AgebU_Clave,AgebU_Pts,""),""),IFERROR(_xlfn.XLOOKUP($I274,Terr_Clave,Terr_Pts,""),"")))</f>
        <v/>
      </c>
      <c r="M274" s="167"/>
      <c r="N274" s="168"/>
      <c r="O274" s="169" t="str">
        <f t="shared" ref="O274:O337" si="47">IF($A274="","",IF(SUMIFS(Ter_Cant,Ter_Folio,$A274)=0,"",$N274/SUMIFS(Ter_Cant,Ter_Folio,$A274)))</f>
        <v/>
      </c>
      <c r="P274" s="170" t="str">
        <f t="shared" si="39"/>
        <v/>
      </c>
      <c r="Q274" s="167"/>
      <c r="R274" s="114" t="str">
        <f t="shared" ref="R274:R337" si="48">IF($A274="","",IF(COUNTIF(Proy_Folio,$A274)=0,"Folio no registrado en 01_Proyectos",IF($C274="","Falta indicar el tipo de zona (urbano/rural)",IF(AND($C274=INDEX(Cat_TipoZona,1),OR($G274="",$H274="")),"Zona urbana: capture clave de localidad y AGEB",IF(AND($C274=INDEX(Cat_TipoZona,2),$E274=""),"Zona rural: capture la clave de municipio",IF($L274="","Territorio sin correspondencia en el catálogo aplicable (99_Catálogos, bloque 24 o 25)",IF(AND(_xlfn.MINIFS(Ter_Sj,Ter_Folio,$A274)&lt;&gt;_xlfn.MAXIFS(Ter_Sj,Ter_Folio,$A274),OR($M274="",$N274="")),"Puntuaciones territoriales distintas: falta unidad y cantidad de incidencia",IF(AND(_xlfn.MINIFS(Ter_Sj,Ter_Folio,$A274)&lt;&gt;_xlfn.MAXIFS(Ter_Sj,Ter_Folio,$A274),ABS(SUMIFS(Ter_Prop,Ter_Folio,$A274)-1)&gt;0.005),"Las proporciones de incidencia del proyecto no suman 100 %",""))))))))</f>
        <v/>
      </c>
    </row>
    <row r="275" spans="1:18" s="60" customFormat="1" ht="60" customHeight="1" x14ac:dyDescent="0.3">
      <c r="A275" s="158"/>
      <c r="B275" s="159" t="str">
        <f t="shared" si="40"/>
        <v/>
      </c>
      <c r="C275" s="160"/>
      <c r="D275" s="162" t="str">
        <f t="shared" si="41"/>
        <v/>
      </c>
      <c r="E275" s="163" t="s">
        <v>502</v>
      </c>
      <c r="F275" s="164" t="str">
        <f t="shared" si="42"/>
        <v/>
      </c>
      <c r="G275" s="163" t="s">
        <v>502</v>
      </c>
      <c r="H275" s="163" t="s">
        <v>502</v>
      </c>
      <c r="I275" s="164" t="str">
        <f t="shared" si="43"/>
        <v/>
      </c>
      <c r="J275" s="162" t="str">
        <f t="shared" si="44"/>
        <v/>
      </c>
      <c r="K275" s="162" t="str">
        <f t="shared" si="45"/>
        <v/>
      </c>
      <c r="L275" s="166" t="str">
        <f t="shared" si="46"/>
        <v/>
      </c>
      <c r="M275" s="167"/>
      <c r="N275" s="168"/>
      <c r="O275" s="169" t="str">
        <f t="shared" si="47"/>
        <v/>
      </c>
      <c r="P275" s="170" t="str">
        <f t="shared" ref="P275:P338" si="49">IF(OR($L275="",$O275=""),"",$L275*$O275)</f>
        <v/>
      </c>
      <c r="Q275" s="167"/>
      <c r="R275" s="114" t="str">
        <f t="shared" si="48"/>
        <v/>
      </c>
    </row>
    <row r="276" spans="1:18" s="60" customFormat="1" ht="60" customHeight="1" x14ac:dyDescent="0.3">
      <c r="A276" s="158"/>
      <c r="B276" s="159" t="str">
        <f t="shared" si="40"/>
        <v/>
      </c>
      <c r="C276" s="160"/>
      <c r="D276" s="162" t="str">
        <f t="shared" si="41"/>
        <v/>
      </c>
      <c r="E276" s="163" t="s">
        <v>502</v>
      </c>
      <c r="F276" s="164" t="str">
        <f t="shared" si="42"/>
        <v/>
      </c>
      <c r="G276" s="163" t="s">
        <v>502</v>
      </c>
      <c r="H276" s="163" t="s">
        <v>502</v>
      </c>
      <c r="I276" s="164" t="str">
        <f t="shared" si="43"/>
        <v/>
      </c>
      <c r="J276" s="162" t="str">
        <f t="shared" si="44"/>
        <v/>
      </c>
      <c r="K276" s="162" t="str">
        <f t="shared" si="45"/>
        <v/>
      </c>
      <c r="L276" s="166" t="str">
        <f t="shared" si="46"/>
        <v/>
      </c>
      <c r="M276" s="167"/>
      <c r="N276" s="168"/>
      <c r="O276" s="169" t="str">
        <f t="shared" si="47"/>
        <v/>
      </c>
      <c r="P276" s="170" t="str">
        <f t="shared" si="49"/>
        <v/>
      </c>
      <c r="Q276" s="167"/>
      <c r="R276" s="114" t="str">
        <f t="shared" si="48"/>
        <v/>
      </c>
    </row>
    <row r="277" spans="1:18" s="60" customFormat="1" ht="60" customHeight="1" x14ac:dyDescent="0.3">
      <c r="A277" s="158"/>
      <c r="B277" s="159" t="str">
        <f t="shared" si="40"/>
        <v/>
      </c>
      <c r="C277" s="160"/>
      <c r="D277" s="162" t="str">
        <f t="shared" si="41"/>
        <v/>
      </c>
      <c r="E277" s="163" t="s">
        <v>502</v>
      </c>
      <c r="F277" s="164" t="str">
        <f t="shared" si="42"/>
        <v/>
      </c>
      <c r="G277" s="163" t="s">
        <v>502</v>
      </c>
      <c r="H277" s="163" t="s">
        <v>502</v>
      </c>
      <c r="I277" s="164" t="str">
        <f t="shared" si="43"/>
        <v/>
      </c>
      <c r="J277" s="162" t="str">
        <f t="shared" si="44"/>
        <v/>
      </c>
      <c r="K277" s="162" t="str">
        <f t="shared" si="45"/>
        <v/>
      </c>
      <c r="L277" s="166" t="str">
        <f t="shared" si="46"/>
        <v/>
      </c>
      <c r="M277" s="167"/>
      <c r="N277" s="168"/>
      <c r="O277" s="169" t="str">
        <f t="shared" si="47"/>
        <v/>
      </c>
      <c r="P277" s="170" t="str">
        <f t="shared" si="49"/>
        <v/>
      </c>
      <c r="Q277" s="167"/>
      <c r="R277" s="114" t="str">
        <f t="shared" si="48"/>
        <v/>
      </c>
    </row>
    <row r="278" spans="1:18" s="60" customFormat="1" ht="60" customHeight="1" x14ac:dyDescent="0.3">
      <c r="A278" s="158"/>
      <c r="B278" s="159" t="str">
        <f t="shared" si="40"/>
        <v/>
      </c>
      <c r="C278" s="160"/>
      <c r="D278" s="162" t="str">
        <f t="shared" si="41"/>
        <v/>
      </c>
      <c r="E278" s="163" t="s">
        <v>502</v>
      </c>
      <c r="F278" s="164" t="str">
        <f t="shared" si="42"/>
        <v/>
      </c>
      <c r="G278" s="163" t="s">
        <v>502</v>
      </c>
      <c r="H278" s="163" t="s">
        <v>502</v>
      </c>
      <c r="I278" s="164" t="str">
        <f t="shared" si="43"/>
        <v/>
      </c>
      <c r="J278" s="162" t="str">
        <f t="shared" si="44"/>
        <v/>
      </c>
      <c r="K278" s="162" t="str">
        <f t="shared" si="45"/>
        <v/>
      </c>
      <c r="L278" s="166" t="str">
        <f t="shared" si="46"/>
        <v/>
      </c>
      <c r="M278" s="167"/>
      <c r="N278" s="168"/>
      <c r="O278" s="169" t="str">
        <f t="shared" si="47"/>
        <v/>
      </c>
      <c r="P278" s="170" t="str">
        <f t="shared" si="49"/>
        <v/>
      </c>
      <c r="Q278" s="167"/>
      <c r="R278" s="114" t="str">
        <f t="shared" si="48"/>
        <v/>
      </c>
    </row>
    <row r="279" spans="1:18" s="60" customFormat="1" ht="60" customHeight="1" x14ac:dyDescent="0.3">
      <c r="A279" s="158"/>
      <c r="B279" s="159" t="str">
        <f t="shared" si="40"/>
        <v/>
      </c>
      <c r="C279" s="160"/>
      <c r="D279" s="162" t="str">
        <f t="shared" si="41"/>
        <v/>
      </c>
      <c r="E279" s="163" t="s">
        <v>502</v>
      </c>
      <c r="F279" s="164" t="str">
        <f t="shared" si="42"/>
        <v/>
      </c>
      <c r="G279" s="163" t="s">
        <v>502</v>
      </c>
      <c r="H279" s="163" t="s">
        <v>502</v>
      </c>
      <c r="I279" s="164" t="str">
        <f t="shared" si="43"/>
        <v/>
      </c>
      <c r="J279" s="162" t="str">
        <f t="shared" si="44"/>
        <v/>
      </c>
      <c r="K279" s="162" t="str">
        <f t="shared" si="45"/>
        <v/>
      </c>
      <c r="L279" s="166" t="str">
        <f t="shared" si="46"/>
        <v/>
      </c>
      <c r="M279" s="167"/>
      <c r="N279" s="168"/>
      <c r="O279" s="169" t="str">
        <f t="shared" si="47"/>
        <v/>
      </c>
      <c r="P279" s="170" t="str">
        <f t="shared" si="49"/>
        <v/>
      </c>
      <c r="Q279" s="167"/>
      <c r="R279" s="114" t="str">
        <f t="shared" si="48"/>
        <v/>
      </c>
    </row>
    <row r="280" spans="1:18" s="60" customFormat="1" ht="60" customHeight="1" x14ac:dyDescent="0.3">
      <c r="A280" s="158"/>
      <c r="B280" s="159" t="str">
        <f t="shared" si="40"/>
        <v/>
      </c>
      <c r="C280" s="160"/>
      <c r="D280" s="162" t="str">
        <f t="shared" si="41"/>
        <v/>
      </c>
      <c r="E280" s="163" t="s">
        <v>502</v>
      </c>
      <c r="F280" s="164" t="str">
        <f t="shared" si="42"/>
        <v/>
      </c>
      <c r="G280" s="163" t="s">
        <v>502</v>
      </c>
      <c r="H280" s="163" t="s">
        <v>502</v>
      </c>
      <c r="I280" s="164" t="str">
        <f t="shared" si="43"/>
        <v/>
      </c>
      <c r="J280" s="162" t="str">
        <f t="shared" si="44"/>
        <v/>
      </c>
      <c r="K280" s="162" t="str">
        <f t="shared" si="45"/>
        <v/>
      </c>
      <c r="L280" s="166" t="str">
        <f t="shared" si="46"/>
        <v/>
      </c>
      <c r="M280" s="167"/>
      <c r="N280" s="168"/>
      <c r="O280" s="169" t="str">
        <f t="shared" si="47"/>
        <v/>
      </c>
      <c r="P280" s="170" t="str">
        <f t="shared" si="49"/>
        <v/>
      </c>
      <c r="Q280" s="167"/>
      <c r="R280" s="114" t="str">
        <f t="shared" si="48"/>
        <v/>
      </c>
    </row>
    <row r="281" spans="1:18" s="60" customFormat="1" ht="60" customHeight="1" x14ac:dyDescent="0.3">
      <c r="A281" s="158"/>
      <c r="B281" s="159" t="str">
        <f t="shared" si="40"/>
        <v/>
      </c>
      <c r="C281" s="160"/>
      <c r="D281" s="162" t="str">
        <f t="shared" si="41"/>
        <v/>
      </c>
      <c r="E281" s="163" t="s">
        <v>502</v>
      </c>
      <c r="F281" s="164" t="str">
        <f t="shared" si="42"/>
        <v/>
      </c>
      <c r="G281" s="163" t="s">
        <v>502</v>
      </c>
      <c r="H281" s="163" t="s">
        <v>502</v>
      </c>
      <c r="I281" s="164" t="str">
        <f t="shared" si="43"/>
        <v/>
      </c>
      <c r="J281" s="162" t="str">
        <f t="shared" si="44"/>
        <v/>
      </c>
      <c r="K281" s="162" t="str">
        <f t="shared" si="45"/>
        <v/>
      </c>
      <c r="L281" s="166" t="str">
        <f t="shared" si="46"/>
        <v/>
      </c>
      <c r="M281" s="167"/>
      <c r="N281" s="168"/>
      <c r="O281" s="169" t="str">
        <f t="shared" si="47"/>
        <v/>
      </c>
      <c r="P281" s="170" t="str">
        <f t="shared" si="49"/>
        <v/>
      </c>
      <c r="Q281" s="167"/>
      <c r="R281" s="114" t="str">
        <f t="shared" si="48"/>
        <v/>
      </c>
    </row>
    <row r="282" spans="1:18" s="60" customFormat="1" ht="60" customHeight="1" x14ac:dyDescent="0.3">
      <c r="A282" s="158"/>
      <c r="B282" s="159" t="str">
        <f t="shared" si="40"/>
        <v/>
      </c>
      <c r="C282" s="160"/>
      <c r="D282" s="162" t="str">
        <f t="shared" si="41"/>
        <v/>
      </c>
      <c r="E282" s="163" t="s">
        <v>502</v>
      </c>
      <c r="F282" s="164" t="str">
        <f t="shared" si="42"/>
        <v/>
      </c>
      <c r="G282" s="163" t="s">
        <v>502</v>
      </c>
      <c r="H282" s="163" t="s">
        <v>502</v>
      </c>
      <c r="I282" s="164" t="str">
        <f t="shared" si="43"/>
        <v/>
      </c>
      <c r="J282" s="162" t="str">
        <f t="shared" si="44"/>
        <v/>
      </c>
      <c r="K282" s="162" t="str">
        <f t="shared" si="45"/>
        <v/>
      </c>
      <c r="L282" s="166" t="str">
        <f t="shared" si="46"/>
        <v/>
      </c>
      <c r="M282" s="167"/>
      <c r="N282" s="168"/>
      <c r="O282" s="169" t="str">
        <f t="shared" si="47"/>
        <v/>
      </c>
      <c r="P282" s="170" t="str">
        <f t="shared" si="49"/>
        <v/>
      </c>
      <c r="Q282" s="167"/>
      <c r="R282" s="114" t="str">
        <f t="shared" si="48"/>
        <v/>
      </c>
    </row>
    <row r="283" spans="1:18" s="60" customFormat="1" ht="60" customHeight="1" x14ac:dyDescent="0.3">
      <c r="A283" s="158"/>
      <c r="B283" s="159" t="str">
        <f t="shared" si="40"/>
        <v/>
      </c>
      <c r="C283" s="160"/>
      <c r="D283" s="162" t="str">
        <f t="shared" si="41"/>
        <v/>
      </c>
      <c r="E283" s="163" t="s">
        <v>502</v>
      </c>
      <c r="F283" s="164" t="str">
        <f t="shared" si="42"/>
        <v/>
      </c>
      <c r="G283" s="163" t="s">
        <v>502</v>
      </c>
      <c r="H283" s="163" t="s">
        <v>502</v>
      </c>
      <c r="I283" s="164" t="str">
        <f t="shared" si="43"/>
        <v/>
      </c>
      <c r="J283" s="162" t="str">
        <f t="shared" si="44"/>
        <v/>
      </c>
      <c r="K283" s="162" t="str">
        <f t="shared" si="45"/>
        <v/>
      </c>
      <c r="L283" s="166" t="str">
        <f t="shared" si="46"/>
        <v/>
      </c>
      <c r="M283" s="167"/>
      <c r="N283" s="168"/>
      <c r="O283" s="169" t="str">
        <f t="shared" si="47"/>
        <v/>
      </c>
      <c r="P283" s="170" t="str">
        <f t="shared" si="49"/>
        <v/>
      </c>
      <c r="Q283" s="167"/>
      <c r="R283" s="114" t="str">
        <f t="shared" si="48"/>
        <v/>
      </c>
    </row>
    <row r="284" spans="1:18" s="60" customFormat="1" ht="60" customHeight="1" x14ac:dyDescent="0.3">
      <c r="A284" s="158"/>
      <c r="B284" s="159" t="str">
        <f t="shared" si="40"/>
        <v/>
      </c>
      <c r="C284" s="160"/>
      <c r="D284" s="162" t="str">
        <f t="shared" si="41"/>
        <v/>
      </c>
      <c r="E284" s="163" t="s">
        <v>502</v>
      </c>
      <c r="F284" s="164" t="str">
        <f t="shared" si="42"/>
        <v/>
      </c>
      <c r="G284" s="163" t="s">
        <v>502</v>
      </c>
      <c r="H284" s="163" t="s">
        <v>502</v>
      </c>
      <c r="I284" s="164" t="str">
        <f t="shared" si="43"/>
        <v/>
      </c>
      <c r="J284" s="162" t="str">
        <f t="shared" si="44"/>
        <v/>
      </c>
      <c r="K284" s="162" t="str">
        <f t="shared" si="45"/>
        <v/>
      </c>
      <c r="L284" s="166" t="str">
        <f t="shared" si="46"/>
        <v/>
      </c>
      <c r="M284" s="167"/>
      <c r="N284" s="168"/>
      <c r="O284" s="169" t="str">
        <f t="shared" si="47"/>
        <v/>
      </c>
      <c r="P284" s="170" t="str">
        <f t="shared" si="49"/>
        <v/>
      </c>
      <c r="Q284" s="167"/>
      <c r="R284" s="114" t="str">
        <f t="shared" si="48"/>
        <v/>
      </c>
    </row>
    <row r="285" spans="1:18" s="60" customFormat="1" ht="60" customHeight="1" x14ac:dyDescent="0.3">
      <c r="A285" s="158"/>
      <c r="B285" s="159" t="str">
        <f t="shared" si="40"/>
        <v/>
      </c>
      <c r="C285" s="160"/>
      <c r="D285" s="162" t="str">
        <f t="shared" si="41"/>
        <v/>
      </c>
      <c r="E285" s="163" t="s">
        <v>502</v>
      </c>
      <c r="F285" s="164" t="str">
        <f t="shared" si="42"/>
        <v/>
      </c>
      <c r="G285" s="163" t="s">
        <v>502</v>
      </c>
      <c r="H285" s="163" t="s">
        <v>502</v>
      </c>
      <c r="I285" s="164" t="str">
        <f t="shared" si="43"/>
        <v/>
      </c>
      <c r="J285" s="162" t="str">
        <f t="shared" si="44"/>
        <v/>
      </c>
      <c r="K285" s="162" t="str">
        <f t="shared" si="45"/>
        <v/>
      </c>
      <c r="L285" s="166" t="str">
        <f t="shared" si="46"/>
        <v/>
      </c>
      <c r="M285" s="167"/>
      <c r="N285" s="168"/>
      <c r="O285" s="169" t="str">
        <f t="shared" si="47"/>
        <v/>
      </c>
      <c r="P285" s="170" t="str">
        <f t="shared" si="49"/>
        <v/>
      </c>
      <c r="Q285" s="167"/>
      <c r="R285" s="114" t="str">
        <f t="shared" si="48"/>
        <v/>
      </c>
    </row>
    <row r="286" spans="1:18" s="60" customFormat="1" ht="60" customHeight="1" x14ac:dyDescent="0.3">
      <c r="A286" s="158"/>
      <c r="B286" s="159" t="str">
        <f t="shared" si="40"/>
        <v/>
      </c>
      <c r="C286" s="160"/>
      <c r="D286" s="162" t="str">
        <f t="shared" si="41"/>
        <v/>
      </c>
      <c r="E286" s="163" t="s">
        <v>502</v>
      </c>
      <c r="F286" s="164" t="str">
        <f t="shared" si="42"/>
        <v/>
      </c>
      <c r="G286" s="163" t="s">
        <v>502</v>
      </c>
      <c r="H286" s="163" t="s">
        <v>502</v>
      </c>
      <c r="I286" s="164" t="str">
        <f t="shared" si="43"/>
        <v/>
      </c>
      <c r="J286" s="162" t="str">
        <f t="shared" si="44"/>
        <v/>
      </c>
      <c r="K286" s="162" t="str">
        <f t="shared" si="45"/>
        <v/>
      </c>
      <c r="L286" s="166" t="str">
        <f t="shared" si="46"/>
        <v/>
      </c>
      <c r="M286" s="167"/>
      <c r="N286" s="168"/>
      <c r="O286" s="169" t="str">
        <f t="shared" si="47"/>
        <v/>
      </c>
      <c r="P286" s="170" t="str">
        <f t="shared" si="49"/>
        <v/>
      </c>
      <c r="Q286" s="167"/>
      <c r="R286" s="114" t="str">
        <f t="shared" si="48"/>
        <v/>
      </c>
    </row>
    <row r="287" spans="1:18" s="60" customFormat="1" ht="60" customHeight="1" x14ac:dyDescent="0.3">
      <c r="A287" s="158"/>
      <c r="B287" s="159" t="str">
        <f t="shared" si="40"/>
        <v/>
      </c>
      <c r="C287" s="160"/>
      <c r="D287" s="162" t="str">
        <f t="shared" si="41"/>
        <v/>
      </c>
      <c r="E287" s="163" t="s">
        <v>502</v>
      </c>
      <c r="F287" s="164" t="str">
        <f t="shared" si="42"/>
        <v/>
      </c>
      <c r="G287" s="163" t="s">
        <v>502</v>
      </c>
      <c r="H287" s="163" t="s">
        <v>502</v>
      </c>
      <c r="I287" s="164" t="str">
        <f t="shared" si="43"/>
        <v/>
      </c>
      <c r="J287" s="162" t="str">
        <f t="shared" si="44"/>
        <v/>
      </c>
      <c r="K287" s="162" t="str">
        <f t="shared" si="45"/>
        <v/>
      </c>
      <c r="L287" s="166" t="str">
        <f t="shared" si="46"/>
        <v/>
      </c>
      <c r="M287" s="167"/>
      <c r="N287" s="168"/>
      <c r="O287" s="169" t="str">
        <f t="shared" si="47"/>
        <v/>
      </c>
      <c r="P287" s="170" t="str">
        <f t="shared" si="49"/>
        <v/>
      </c>
      <c r="Q287" s="167"/>
      <c r="R287" s="114" t="str">
        <f t="shared" si="48"/>
        <v/>
      </c>
    </row>
    <row r="288" spans="1:18" s="60" customFormat="1" ht="60" customHeight="1" x14ac:dyDescent="0.3">
      <c r="A288" s="158"/>
      <c r="B288" s="159" t="str">
        <f t="shared" si="40"/>
        <v/>
      </c>
      <c r="C288" s="160"/>
      <c r="D288" s="162" t="str">
        <f t="shared" si="41"/>
        <v/>
      </c>
      <c r="E288" s="163" t="s">
        <v>502</v>
      </c>
      <c r="F288" s="164" t="str">
        <f t="shared" si="42"/>
        <v/>
      </c>
      <c r="G288" s="163" t="s">
        <v>502</v>
      </c>
      <c r="H288" s="163" t="s">
        <v>502</v>
      </c>
      <c r="I288" s="164" t="str">
        <f t="shared" si="43"/>
        <v/>
      </c>
      <c r="J288" s="162" t="str">
        <f t="shared" si="44"/>
        <v/>
      </c>
      <c r="K288" s="162" t="str">
        <f t="shared" si="45"/>
        <v/>
      </c>
      <c r="L288" s="166" t="str">
        <f t="shared" si="46"/>
        <v/>
      </c>
      <c r="M288" s="167"/>
      <c r="N288" s="168"/>
      <c r="O288" s="169" t="str">
        <f t="shared" si="47"/>
        <v/>
      </c>
      <c r="P288" s="170" t="str">
        <f t="shared" si="49"/>
        <v/>
      </c>
      <c r="Q288" s="167"/>
      <c r="R288" s="114" t="str">
        <f t="shared" si="48"/>
        <v/>
      </c>
    </row>
    <row r="289" spans="1:18" s="60" customFormat="1" ht="60" customHeight="1" x14ac:dyDescent="0.3">
      <c r="A289" s="158"/>
      <c r="B289" s="159" t="str">
        <f t="shared" si="40"/>
        <v/>
      </c>
      <c r="C289" s="160"/>
      <c r="D289" s="162" t="str">
        <f t="shared" si="41"/>
        <v/>
      </c>
      <c r="E289" s="163" t="s">
        <v>502</v>
      </c>
      <c r="F289" s="164" t="str">
        <f t="shared" si="42"/>
        <v/>
      </c>
      <c r="G289" s="163" t="s">
        <v>502</v>
      </c>
      <c r="H289" s="163" t="s">
        <v>502</v>
      </c>
      <c r="I289" s="164" t="str">
        <f t="shared" si="43"/>
        <v/>
      </c>
      <c r="J289" s="162" t="str">
        <f t="shared" si="44"/>
        <v/>
      </c>
      <c r="K289" s="162" t="str">
        <f t="shared" si="45"/>
        <v/>
      </c>
      <c r="L289" s="166" t="str">
        <f t="shared" si="46"/>
        <v/>
      </c>
      <c r="M289" s="167"/>
      <c r="N289" s="168"/>
      <c r="O289" s="169" t="str">
        <f t="shared" si="47"/>
        <v/>
      </c>
      <c r="P289" s="170" t="str">
        <f t="shared" si="49"/>
        <v/>
      </c>
      <c r="Q289" s="167"/>
      <c r="R289" s="114" t="str">
        <f t="shared" si="48"/>
        <v/>
      </c>
    </row>
    <row r="290" spans="1:18" s="60" customFormat="1" ht="60" customHeight="1" x14ac:dyDescent="0.3">
      <c r="A290" s="158"/>
      <c r="B290" s="159" t="str">
        <f t="shared" si="40"/>
        <v/>
      </c>
      <c r="C290" s="160"/>
      <c r="D290" s="162" t="str">
        <f t="shared" si="41"/>
        <v/>
      </c>
      <c r="E290" s="163" t="s">
        <v>502</v>
      </c>
      <c r="F290" s="164" t="str">
        <f t="shared" si="42"/>
        <v/>
      </c>
      <c r="G290" s="163" t="s">
        <v>502</v>
      </c>
      <c r="H290" s="163" t="s">
        <v>502</v>
      </c>
      <c r="I290" s="164" t="str">
        <f t="shared" si="43"/>
        <v/>
      </c>
      <c r="J290" s="162" t="str">
        <f t="shared" si="44"/>
        <v/>
      </c>
      <c r="K290" s="162" t="str">
        <f t="shared" si="45"/>
        <v/>
      </c>
      <c r="L290" s="166" t="str">
        <f t="shared" si="46"/>
        <v/>
      </c>
      <c r="M290" s="167"/>
      <c r="N290" s="168"/>
      <c r="O290" s="169" t="str">
        <f t="shared" si="47"/>
        <v/>
      </c>
      <c r="P290" s="170" t="str">
        <f t="shared" si="49"/>
        <v/>
      </c>
      <c r="Q290" s="167"/>
      <c r="R290" s="114" t="str">
        <f t="shared" si="48"/>
        <v/>
      </c>
    </row>
    <row r="291" spans="1:18" s="60" customFormat="1" ht="60" customHeight="1" x14ac:dyDescent="0.3">
      <c r="A291" s="158"/>
      <c r="B291" s="159" t="str">
        <f t="shared" si="40"/>
        <v/>
      </c>
      <c r="C291" s="160"/>
      <c r="D291" s="162" t="str">
        <f t="shared" si="41"/>
        <v/>
      </c>
      <c r="E291" s="163" t="s">
        <v>502</v>
      </c>
      <c r="F291" s="164" t="str">
        <f t="shared" si="42"/>
        <v/>
      </c>
      <c r="G291" s="163" t="s">
        <v>502</v>
      </c>
      <c r="H291" s="163" t="s">
        <v>502</v>
      </c>
      <c r="I291" s="164" t="str">
        <f t="shared" si="43"/>
        <v/>
      </c>
      <c r="J291" s="162" t="str">
        <f t="shared" si="44"/>
        <v/>
      </c>
      <c r="K291" s="162" t="str">
        <f t="shared" si="45"/>
        <v/>
      </c>
      <c r="L291" s="166" t="str">
        <f t="shared" si="46"/>
        <v/>
      </c>
      <c r="M291" s="167"/>
      <c r="N291" s="168"/>
      <c r="O291" s="169" t="str">
        <f t="shared" si="47"/>
        <v/>
      </c>
      <c r="P291" s="170" t="str">
        <f t="shared" si="49"/>
        <v/>
      </c>
      <c r="Q291" s="167"/>
      <c r="R291" s="114" t="str">
        <f t="shared" si="48"/>
        <v/>
      </c>
    </row>
    <row r="292" spans="1:18" s="60" customFormat="1" ht="60" customHeight="1" x14ac:dyDescent="0.3">
      <c r="A292" s="158"/>
      <c r="B292" s="159" t="str">
        <f t="shared" si="40"/>
        <v/>
      </c>
      <c r="C292" s="160"/>
      <c r="D292" s="162" t="str">
        <f t="shared" si="41"/>
        <v/>
      </c>
      <c r="E292" s="163" t="s">
        <v>502</v>
      </c>
      <c r="F292" s="164" t="str">
        <f t="shared" si="42"/>
        <v/>
      </c>
      <c r="G292" s="163" t="s">
        <v>502</v>
      </c>
      <c r="H292" s="163" t="s">
        <v>502</v>
      </c>
      <c r="I292" s="164" t="str">
        <f t="shared" si="43"/>
        <v/>
      </c>
      <c r="J292" s="162" t="str">
        <f t="shared" si="44"/>
        <v/>
      </c>
      <c r="K292" s="162" t="str">
        <f t="shared" si="45"/>
        <v/>
      </c>
      <c r="L292" s="166" t="str">
        <f t="shared" si="46"/>
        <v/>
      </c>
      <c r="M292" s="167"/>
      <c r="N292" s="168"/>
      <c r="O292" s="169" t="str">
        <f t="shared" si="47"/>
        <v/>
      </c>
      <c r="P292" s="170" t="str">
        <f t="shared" si="49"/>
        <v/>
      </c>
      <c r="Q292" s="167"/>
      <c r="R292" s="114" t="str">
        <f t="shared" si="48"/>
        <v/>
      </c>
    </row>
    <row r="293" spans="1:18" s="60" customFormat="1" ht="60" customHeight="1" x14ac:dyDescent="0.3">
      <c r="A293" s="158"/>
      <c r="B293" s="159" t="str">
        <f t="shared" si="40"/>
        <v/>
      </c>
      <c r="C293" s="160"/>
      <c r="D293" s="162" t="str">
        <f t="shared" si="41"/>
        <v/>
      </c>
      <c r="E293" s="163" t="s">
        <v>502</v>
      </c>
      <c r="F293" s="164" t="str">
        <f t="shared" si="42"/>
        <v/>
      </c>
      <c r="G293" s="163" t="s">
        <v>502</v>
      </c>
      <c r="H293" s="163" t="s">
        <v>502</v>
      </c>
      <c r="I293" s="164" t="str">
        <f t="shared" si="43"/>
        <v/>
      </c>
      <c r="J293" s="162" t="str">
        <f t="shared" si="44"/>
        <v/>
      </c>
      <c r="K293" s="162" t="str">
        <f t="shared" si="45"/>
        <v/>
      </c>
      <c r="L293" s="166" t="str">
        <f t="shared" si="46"/>
        <v/>
      </c>
      <c r="M293" s="167"/>
      <c r="N293" s="168"/>
      <c r="O293" s="169" t="str">
        <f t="shared" si="47"/>
        <v/>
      </c>
      <c r="P293" s="170" t="str">
        <f t="shared" si="49"/>
        <v/>
      </c>
      <c r="Q293" s="167"/>
      <c r="R293" s="114" t="str">
        <f t="shared" si="48"/>
        <v/>
      </c>
    </row>
    <row r="294" spans="1:18" s="60" customFormat="1" ht="60" customHeight="1" x14ac:dyDescent="0.3">
      <c r="A294" s="158"/>
      <c r="B294" s="159" t="str">
        <f t="shared" si="40"/>
        <v/>
      </c>
      <c r="C294" s="160"/>
      <c r="D294" s="162" t="str">
        <f t="shared" si="41"/>
        <v/>
      </c>
      <c r="E294" s="163" t="s">
        <v>502</v>
      </c>
      <c r="F294" s="164" t="str">
        <f t="shared" si="42"/>
        <v/>
      </c>
      <c r="G294" s="163" t="s">
        <v>502</v>
      </c>
      <c r="H294" s="163" t="s">
        <v>502</v>
      </c>
      <c r="I294" s="164" t="str">
        <f t="shared" si="43"/>
        <v/>
      </c>
      <c r="J294" s="162" t="str">
        <f t="shared" si="44"/>
        <v/>
      </c>
      <c r="K294" s="162" t="str">
        <f t="shared" si="45"/>
        <v/>
      </c>
      <c r="L294" s="166" t="str">
        <f t="shared" si="46"/>
        <v/>
      </c>
      <c r="M294" s="167"/>
      <c r="N294" s="168"/>
      <c r="O294" s="169" t="str">
        <f t="shared" si="47"/>
        <v/>
      </c>
      <c r="P294" s="170" t="str">
        <f t="shared" si="49"/>
        <v/>
      </c>
      <c r="Q294" s="167"/>
      <c r="R294" s="114" t="str">
        <f t="shared" si="48"/>
        <v/>
      </c>
    </row>
    <row r="295" spans="1:18" s="60" customFormat="1" ht="60" customHeight="1" x14ac:dyDescent="0.3">
      <c r="A295" s="158"/>
      <c r="B295" s="159" t="str">
        <f t="shared" si="40"/>
        <v/>
      </c>
      <c r="C295" s="160"/>
      <c r="D295" s="162" t="str">
        <f t="shared" si="41"/>
        <v/>
      </c>
      <c r="E295" s="163" t="s">
        <v>502</v>
      </c>
      <c r="F295" s="164" t="str">
        <f t="shared" si="42"/>
        <v/>
      </c>
      <c r="G295" s="163" t="s">
        <v>502</v>
      </c>
      <c r="H295" s="163" t="s">
        <v>502</v>
      </c>
      <c r="I295" s="164" t="str">
        <f t="shared" si="43"/>
        <v/>
      </c>
      <c r="J295" s="162" t="str">
        <f t="shared" si="44"/>
        <v/>
      </c>
      <c r="K295" s="162" t="str">
        <f t="shared" si="45"/>
        <v/>
      </c>
      <c r="L295" s="166" t="str">
        <f t="shared" si="46"/>
        <v/>
      </c>
      <c r="M295" s="167"/>
      <c r="N295" s="168"/>
      <c r="O295" s="169" t="str">
        <f t="shared" si="47"/>
        <v/>
      </c>
      <c r="P295" s="170" t="str">
        <f t="shared" si="49"/>
        <v/>
      </c>
      <c r="Q295" s="167"/>
      <c r="R295" s="114" t="str">
        <f t="shared" si="48"/>
        <v/>
      </c>
    </row>
    <row r="296" spans="1:18" s="60" customFormat="1" ht="60" customHeight="1" x14ac:dyDescent="0.3">
      <c r="A296" s="158"/>
      <c r="B296" s="159" t="str">
        <f t="shared" si="40"/>
        <v/>
      </c>
      <c r="C296" s="160"/>
      <c r="D296" s="162" t="str">
        <f t="shared" si="41"/>
        <v/>
      </c>
      <c r="E296" s="163" t="s">
        <v>502</v>
      </c>
      <c r="F296" s="164" t="str">
        <f t="shared" si="42"/>
        <v/>
      </c>
      <c r="G296" s="163" t="s">
        <v>502</v>
      </c>
      <c r="H296" s="163" t="s">
        <v>502</v>
      </c>
      <c r="I296" s="164" t="str">
        <f t="shared" si="43"/>
        <v/>
      </c>
      <c r="J296" s="162" t="str">
        <f t="shared" si="44"/>
        <v/>
      </c>
      <c r="K296" s="162" t="str">
        <f t="shared" si="45"/>
        <v/>
      </c>
      <c r="L296" s="166" t="str">
        <f t="shared" si="46"/>
        <v/>
      </c>
      <c r="M296" s="167"/>
      <c r="N296" s="168"/>
      <c r="O296" s="169" t="str">
        <f t="shared" si="47"/>
        <v/>
      </c>
      <c r="P296" s="170" t="str">
        <f t="shared" si="49"/>
        <v/>
      </c>
      <c r="Q296" s="167"/>
      <c r="R296" s="114" t="str">
        <f t="shared" si="48"/>
        <v/>
      </c>
    </row>
    <row r="297" spans="1:18" s="60" customFormat="1" ht="60" customHeight="1" x14ac:dyDescent="0.3">
      <c r="A297" s="158"/>
      <c r="B297" s="159" t="str">
        <f t="shared" si="40"/>
        <v/>
      </c>
      <c r="C297" s="160"/>
      <c r="D297" s="162" t="str">
        <f t="shared" si="41"/>
        <v/>
      </c>
      <c r="E297" s="163" t="s">
        <v>502</v>
      </c>
      <c r="F297" s="164" t="str">
        <f t="shared" si="42"/>
        <v/>
      </c>
      <c r="G297" s="163" t="s">
        <v>502</v>
      </c>
      <c r="H297" s="163" t="s">
        <v>502</v>
      </c>
      <c r="I297" s="164" t="str">
        <f t="shared" si="43"/>
        <v/>
      </c>
      <c r="J297" s="162" t="str">
        <f t="shared" si="44"/>
        <v/>
      </c>
      <c r="K297" s="162" t="str">
        <f t="shared" si="45"/>
        <v/>
      </c>
      <c r="L297" s="166" t="str">
        <f t="shared" si="46"/>
        <v/>
      </c>
      <c r="M297" s="167"/>
      <c r="N297" s="168"/>
      <c r="O297" s="169" t="str">
        <f t="shared" si="47"/>
        <v/>
      </c>
      <c r="P297" s="170" t="str">
        <f t="shared" si="49"/>
        <v/>
      </c>
      <c r="Q297" s="167"/>
      <c r="R297" s="114" t="str">
        <f t="shared" si="48"/>
        <v/>
      </c>
    </row>
    <row r="298" spans="1:18" s="60" customFormat="1" ht="60" customHeight="1" x14ac:dyDescent="0.3">
      <c r="A298" s="158"/>
      <c r="B298" s="159" t="str">
        <f t="shared" si="40"/>
        <v/>
      </c>
      <c r="C298" s="160"/>
      <c r="D298" s="162" t="str">
        <f t="shared" si="41"/>
        <v/>
      </c>
      <c r="E298" s="163" t="s">
        <v>502</v>
      </c>
      <c r="F298" s="164" t="str">
        <f t="shared" si="42"/>
        <v/>
      </c>
      <c r="G298" s="163" t="s">
        <v>502</v>
      </c>
      <c r="H298" s="163" t="s">
        <v>502</v>
      </c>
      <c r="I298" s="164" t="str">
        <f t="shared" si="43"/>
        <v/>
      </c>
      <c r="J298" s="162" t="str">
        <f t="shared" si="44"/>
        <v/>
      </c>
      <c r="K298" s="162" t="str">
        <f t="shared" si="45"/>
        <v/>
      </c>
      <c r="L298" s="166" t="str">
        <f t="shared" si="46"/>
        <v/>
      </c>
      <c r="M298" s="167"/>
      <c r="N298" s="168"/>
      <c r="O298" s="169" t="str">
        <f t="shared" si="47"/>
        <v/>
      </c>
      <c r="P298" s="170" t="str">
        <f t="shared" si="49"/>
        <v/>
      </c>
      <c r="Q298" s="167"/>
      <c r="R298" s="114" t="str">
        <f t="shared" si="48"/>
        <v/>
      </c>
    </row>
    <row r="299" spans="1:18" s="60" customFormat="1" ht="60" customHeight="1" x14ac:dyDescent="0.3">
      <c r="A299" s="158"/>
      <c r="B299" s="159" t="str">
        <f t="shared" si="40"/>
        <v/>
      </c>
      <c r="C299" s="160"/>
      <c r="D299" s="162" t="str">
        <f t="shared" si="41"/>
        <v/>
      </c>
      <c r="E299" s="163" t="s">
        <v>502</v>
      </c>
      <c r="F299" s="164" t="str">
        <f t="shared" si="42"/>
        <v/>
      </c>
      <c r="G299" s="163" t="s">
        <v>502</v>
      </c>
      <c r="H299" s="163" t="s">
        <v>502</v>
      </c>
      <c r="I299" s="164" t="str">
        <f t="shared" si="43"/>
        <v/>
      </c>
      <c r="J299" s="162" t="str">
        <f t="shared" si="44"/>
        <v/>
      </c>
      <c r="K299" s="162" t="str">
        <f t="shared" si="45"/>
        <v/>
      </c>
      <c r="L299" s="166" t="str">
        <f t="shared" si="46"/>
        <v/>
      </c>
      <c r="M299" s="167"/>
      <c r="N299" s="168"/>
      <c r="O299" s="169" t="str">
        <f t="shared" si="47"/>
        <v/>
      </c>
      <c r="P299" s="170" t="str">
        <f t="shared" si="49"/>
        <v/>
      </c>
      <c r="Q299" s="167"/>
      <c r="R299" s="114" t="str">
        <f t="shared" si="48"/>
        <v/>
      </c>
    </row>
    <row r="300" spans="1:18" s="60" customFormat="1" ht="60" customHeight="1" x14ac:dyDescent="0.3">
      <c r="A300" s="158"/>
      <c r="B300" s="159" t="str">
        <f t="shared" si="40"/>
        <v/>
      </c>
      <c r="C300" s="160"/>
      <c r="D300" s="162" t="str">
        <f t="shared" si="41"/>
        <v/>
      </c>
      <c r="E300" s="163" t="s">
        <v>502</v>
      </c>
      <c r="F300" s="164" t="str">
        <f t="shared" si="42"/>
        <v/>
      </c>
      <c r="G300" s="163" t="s">
        <v>502</v>
      </c>
      <c r="H300" s="163" t="s">
        <v>502</v>
      </c>
      <c r="I300" s="164" t="str">
        <f t="shared" si="43"/>
        <v/>
      </c>
      <c r="J300" s="162" t="str">
        <f t="shared" si="44"/>
        <v/>
      </c>
      <c r="K300" s="162" t="str">
        <f t="shared" si="45"/>
        <v/>
      </c>
      <c r="L300" s="166" t="str">
        <f t="shared" si="46"/>
        <v/>
      </c>
      <c r="M300" s="167"/>
      <c r="N300" s="168"/>
      <c r="O300" s="169" t="str">
        <f t="shared" si="47"/>
        <v/>
      </c>
      <c r="P300" s="170" t="str">
        <f t="shared" si="49"/>
        <v/>
      </c>
      <c r="Q300" s="167"/>
      <c r="R300" s="114" t="str">
        <f t="shared" si="48"/>
        <v/>
      </c>
    </row>
    <row r="301" spans="1:18" s="60" customFormat="1" ht="60" customHeight="1" x14ac:dyDescent="0.3">
      <c r="A301" s="158"/>
      <c r="B301" s="159" t="str">
        <f t="shared" si="40"/>
        <v/>
      </c>
      <c r="C301" s="160"/>
      <c r="D301" s="162" t="str">
        <f t="shared" si="41"/>
        <v/>
      </c>
      <c r="E301" s="163" t="s">
        <v>502</v>
      </c>
      <c r="F301" s="164" t="str">
        <f t="shared" si="42"/>
        <v/>
      </c>
      <c r="G301" s="163" t="s">
        <v>502</v>
      </c>
      <c r="H301" s="163" t="s">
        <v>502</v>
      </c>
      <c r="I301" s="164" t="str">
        <f t="shared" si="43"/>
        <v/>
      </c>
      <c r="J301" s="162" t="str">
        <f t="shared" si="44"/>
        <v/>
      </c>
      <c r="K301" s="162" t="str">
        <f t="shared" si="45"/>
        <v/>
      </c>
      <c r="L301" s="166" t="str">
        <f t="shared" si="46"/>
        <v/>
      </c>
      <c r="M301" s="167"/>
      <c r="N301" s="168"/>
      <c r="O301" s="169" t="str">
        <f t="shared" si="47"/>
        <v/>
      </c>
      <c r="P301" s="170" t="str">
        <f t="shared" si="49"/>
        <v/>
      </c>
      <c r="Q301" s="167"/>
      <c r="R301" s="114" t="str">
        <f t="shared" si="48"/>
        <v/>
      </c>
    </row>
    <row r="302" spans="1:18" s="60" customFormat="1" ht="60" customHeight="1" x14ac:dyDescent="0.3">
      <c r="A302" s="158"/>
      <c r="B302" s="159" t="str">
        <f t="shared" si="40"/>
        <v/>
      </c>
      <c r="C302" s="160"/>
      <c r="D302" s="162" t="str">
        <f t="shared" si="41"/>
        <v/>
      </c>
      <c r="E302" s="163" t="s">
        <v>502</v>
      </c>
      <c r="F302" s="164" t="str">
        <f t="shared" si="42"/>
        <v/>
      </c>
      <c r="G302" s="163" t="s">
        <v>502</v>
      </c>
      <c r="H302" s="163" t="s">
        <v>502</v>
      </c>
      <c r="I302" s="164" t="str">
        <f t="shared" si="43"/>
        <v/>
      </c>
      <c r="J302" s="162" t="str">
        <f t="shared" si="44"/>
        <v/>
      </c>
      <c r="K302" s="162" t="str">
        <f t="shared" si="45"/>
        <v/>
      </c>
      <c r="L302" s="166" t="str">
        <f t="shared" si="46"/>
        <v/>
      </c>
      <c r="M302" s="167"/>
      <c r="N302" s="168"/>
      <c r="O302" s="169" t="str">
        <f t="shared" si="47"/>
        <v/>
      </c>
      <c r="P302" s="170" t="str">
        <f t="shared" si="49"/>
        <v/>
      </c>
      <c r="Q302" s="167"/>
      <c r="R302" s="114" t="str">
        <f t="shared" si="48"/>
        <v/>
      </c>
    </row>
    <row r="303" spans="1:18" s="60" customFormat="1" ht="60" customHeight="1" x14ac:dyDescent="0.3">
      <c r="A303" s="158"/>
      <c r="B303" s="159" t="str">
        <f t="shared" si="40"/>
        <v/>
      </c>
      <c r="C303" s="160"/>
      <c r="D303" s="162" t="str">
        <f t="shared" si="41"/>
        <v/>
      </c>
      <c r="E303" s="163" t="s">
        <v>502</v>
      </c>
      <c r="F303" s="164" t="str">
        <f t="shared" si="42"/>
        <v/>
      </c>
      <c r="G303" s="163" t="s">
        <v>502</v>
      </c>
      <c r="H303" s="163" t="s">
        <v>502</v>
      </c>
      <c r="I303" s="164" t="str">
        <f t="shared" si="43"/>
        <v/>
      </c>
      <c r="J303" s="162" t="str">
        <f t="shared" si="44"/>
        <v/>
      </c>
      <c r="K303" s="162" t="str">
        <f t="shared" si="45"/>
        <v/>
      </c>
      <c r="L303" s="166" t="str">
        <f t="shared" si="46"/>
        <v/>
      </c>
      <c r="M303" s="167"/>
      <c r="N303" s="168"/>
      <c r="O303" s="169" t="str">
        <f t="shared" si="47"/>
        <v/>
      </c>
      <c r="P303" s="170" t="str">
        <f t="shared" si="49"/>
        <v/>
      </c>
      <c r="Q303" s="167"/>
      <c r="R303" s="114" t="str">
        <f t="shared" si="48"/>
        <v/>
      </c>
    </row>
    <row r="304" spans="1:18" s="60" customFormat="1" ht="60" customHeight="1" x14ac:dyDescent="0.3">
      <c r="A304" s="158"/>
      <c r="B304" s="159" t="str">
        <f t="shared" si="40"/>
        <v/>
      </c>
      <c r="C304" s="160"/>
      <c r="D304" s="162" t="str">
        <f t="shared" si="41"/>
        <v/>
      </c>
      <c r="E304" s="163" t="s">
        <v>502</v>
      </c>
      <c r="F304" s="164" t="str">
        <f t="shared" si="42"/>
        <v/>
      </c>
      <c r="G304" s="163" t="s">
        <v>502</v>
      </c>
      <c r="H304" s="163" t="s">
        <v>502</v>
      </c>
      <c r="I304" s="164" t="str">
        <f t="shared" si="43"/>
        <v/>
      </c>
      <c r="J304" s="162" t="str">
        <f t="shared" si="44"/>
        <v/>
      </c>
      <c r="K304" s="162" t="str">
        <f t="shared" si="45"/>
        <v/>
      </c>
      <c r="L304" s="166" t="str">
        <f t="shared" si="46"/>
        <v/>
      </c>
      <c r="M304" s="167"/>
      <c r="N304" s="168"/>
      <c r="O304" s="169" t="str">
        <f t="shared" si="47"/>
        <v/>
      </c>
      <c r="P304" s="170" t="str">
        <f t="shared" si="49"/>
        <v/>
      </c>
      <c r="Q304" s="167"/>
      <c r="R304" s="114" t="str">
        <f t="shared" si="48"/>
        <v/>
      </c>
    </row>
    <row r="305" spans="1:18" s="60" customFormat="1" ht="60" customHeight="1" x14ac:dyDescent="0.3">
      <c r="A305" s="158"/>
      <c r="B305" s="159" t="str">
        <f t="shared" si="40"/>
        <v/>
      </c>
      <c r="C305" s="160"/>
      <c r="D305" s="162" t="str">
        <f t="shared" si="41"/>
        <v/>
      </c>
      <c r="E305" s="163" t="s">
        <v>502</v>
      </c>
      <c r="F305" s="164" t="str">
        <f t="shared" si="42"/>
        <v/>
      </c>
      <c r="G305" s="163" t="s">
        <v>502</v>
      </c>
      <c r="H305" s="163" t="s">
        <v>502</v>
      </c>
      <c r="I305" s="164" t="str">
        <f t="shared" si="43"/>
        <v/>
      </c>
      <c r="J305" s="162" t="str">
        <f t="shared" si="44"/>
        <v/>
      </c>
      <c r="K305" s="162" t="str">
        <f t="shared" si="45"/>
        <v/>
      </c>
      <c r="L305" s="166" t="str">
        <f t="shared" si="46"/>
        <v/>
      </c>
      <c r="M305" s="167"/>
      <c r="N305" s="168"/>
      <c r="O305" s="169" t="str">
        <f t="shared" si="47"/>
        <v/>
      </c>
      <c r="P305" s="170" t="str">
        <f t="shared" si="49"/>
        <v/>
      </c>
      <c r="Q305" s="167"/>
      <c r="R305" s="114" t="str">
        <f t="shared" si="48"/>
        <v/>
      </c>
    </row>
    <row r="306" spans="1:18" s="60" customFormat="1" ht="60" customHeight="1" x14ac:dyDescent="0.3">
      <c r="A306" s="158"/>
      <c r="B306" s="159" t="str">
        <f t="shared" si="40"/>
        <v/>
      </c>
      <c r="C306" s="160"/>
      <c r="D306" s="162" t="str">
        <f t="shared" si="41"/>
        <v/>
      </c>
      <c r="E306" s="163" t="s">
        <v>502</v>
      </c>
      <c r="F306" s="164" t="str">
        <f t="shared" si="42"/>
        <v/>
      </c>
      <c r="G306" s="163" t="s">
        <v>502</v>
      </c>
      <c r="H306" s="163" t="s">
        <v>502</v>
      </c>
      <c r="I306" s="164" t="str">
        <f t="shared" si="43"/>
        <v/>
      </c>
      <c r="J306" s="162" t="str">
        <f t="shared" si="44"/>
        <v/>
      </c>
      <c r="K306" s="162" t="str">
        <f t="shared" si="45"/>
        <v/>
      </c>
      <c r="L306" s="166" t="str">
        <f t="shared" si="46"/>
        <v/>
      </c>
      <c r="M306" s="167"/>
      <c r="N306" s="168"/>
      <c r="O306" s="169" t="str">
        <f t="shared" si="47"/>
        <v/>
      </c>
      <c r="P306" s="170" t="str">
        <f t="shared" si="49"/>
        <v/>
      </c>
      <c r="Q306" s="167"/>
      <c r="R306" s="114" t="str">
        <f t="shared" si="48"/>
        <v/>
      </c>
    </row>
    <row r="307" spans="1:18" s="60" customFormat="1" ht="60" customHeight="1" x14ac:dyDescent="0.3">
      <c r="A307" s="158"/>
      <c r="B307" s="159" t="str">
        <f t="shared" si="40"/>
        <v/>
      </c>
      <c r="C307" s="160"/>
      <c r="D307" s="162" t="str">
        <f t="shared" si="41"/>
        <v/>
      </c>
      <c r="E307" s="163" t="s">
        <v>502</v>
      </c>
      <c r="F307" s="164" t="str">
        <f t="shared" si="42"/>
        <v/>
      </c>
      <c r="G307" s="163" t="s">
        <v>502</v>
      </c>
      <c r="H307" s="163" t="s">
        <v>502</v>
      </c>
      <c r="I307" s="164" t="str">
        <f t="shared" si="43"/>
        <v/>
      </c>
      <c r="J307" s="162" t="str">
        <f t="shared" si="44"/>
        <v/>
      </c>
      <c r="K307" s="162" t="str">
        <f t="shared" si="45"/>
        <v/>
      </c>
      <c r="L307" s="166" t="str">
        <f t="shared" si="46"/>
        <v/>
      </c>
      <c r="M307" s="167"/>
      <c r="N307" s="168"/>
      <c r="O307" s="169" t="str">
        <f t="shared" si="47"/>
        <v/>
      </c>
      <c r="P307" s="170" t="str">
        <f t="shared" si="49"/>
        <v/>
      </c>
      <c r="Q307" s="167"/>
      <c r="R307" s="114" t="str">
        <f t="shared" si="48"/>
        <v/>
      </c>
    </row>
    <row r="308" spans="1:18" s="60" customFormat="1" ht="60" customHeight="1" x14ac:dyDescent="0.3">
      <c r="A308" s="158"/>
      <c r="B308" s="159" t="str">
        <f t="shared" si="40"/>
        <v/>
      </c>
      <c r="C308" s="160"/>
      <c r="D308" s="162" t="str">
        <f t="shared" si="41"/>
        <v/>
      </c>
      <c r="E308" s="163" t="s">
        <v>502</v>
      </c>
      <c r="F308" s="164" t="str">
        <f t="shared" si="42"/>
        <v/>
      </c>
      <c r="G308" s="163" t="s">
        <v>502</v>
      </c>
      <c r="H308" s="163" t="s">
        <v>502</v>
      </c>
      <c r="I308" s="164" t="str">
        <f t="shared" si="43"/>
        <v/>
      </c>
      <c r="J308" s="162" t="str">
        <f t="shared" si="44"/>
        <v/>
      </c>
      <c r="K308" s="162" t="str">
        <f t="shared" si="45"/>
        <v/>
      </c>
      <c r="L308" s="166" t="str">
        <f t="shared" si="46"/>
        <v/>
      </c>
      <c r="M308" s="167"/>
      <c r="N308" s="168"/>
      <c r="O308" s="169" t="str">
        <f t="shared" si="47"/>
        <v/>
      </c>
      <c r="P308" s="170" t="str">
        <f t="shared" si="49"/>
        <v/>
      </c>
      <c r="Q308" s="167"/>
      <c r="R308" s="114" t="str">
        <f t="shared" si="48"/>
        <v/>
      </c>
    </row>
    <row r="309" spans="1:18" s="60" customFormat="1" ht="60" customHeight="1" x14ac:dyDescent="0.3">
      <c r="A309" s="158"/>
      <c r="B309" s="159" t="str">
        <f t="shared" si="40"/>
        <v/>
      </c>
      <c r="C309" s="160"/>
      <c r="D309" s="162" t="str">
        <f t="shared" si="41"/>
        <v/>
      </c>
      <c r="E309" s="163" t="s">
        <v>502</v>
      </c>
      <c r="F309" s="164" t="str">
        <f t="shared" si="42"/>
        <v/>
      </c>
      <c r="G309" s="163" t="s">
        <v>502</v>
      </c>
      <c r="H309" s="163" t="s">
        <v>502</v>
      </c>
      <c r="I309" s="164" t="str">
        <f t="shared" si="43"/>
        <v/>
      </c>
      <c r="J309" s="162" t="str">
        <f t="shared" si="44"/>
        <v/>
      </c>
      <c r="K309" s="162" t="str">
        <f t="shared" si="45"/>
        <v/>
      </c>
      <c r="L309" s="166" t="str">
        <f t="shared" si="46"/>
        <v/>
      </c>
      <c r="M309" s="167"/>
      <c r="N309" s="168"/>
      <c r="O309" s="169" t="str">
        <f t="shared" si="47"/>
        <v/>
      </c>
      <c r="P309" s="170" t="str">
        <f t="shared" si="49"/>
        <v/>
      </c>
      <c r="Q309" s="167"/>
      <c r="R309" s="114" t="str">
        <f t="shared" si="48"/>
        <v/>
      </c>
    </row>
    <row r="310" spans="1:18" s="60" customFormat="1" ht="60" customHeight="1" x14ac:dyDescent="0.3">
      <c r="A310" s="158"/>
      <c r="B310" s="159" t="str">
        <f t="shared" si="40"/>
        <v/>
      </c>
      <c r="C310" s="160"/>
      <c r="D310" s="162" t="str">
        <f t="shared" si="41"/>
        <v/>
      </c>
      <c r="E310" s="163" t="s">
        <v>502</v>
      </c>
      <c r="F310" s="164" t="str">
        <f t="shared" si="42"/>
        <v/>
      </c>
      <c r="G310" s="163" t="s">
        <v>502</v>
      </c>
      <c r="H310" s="163" t="s">
        <v>502</v>
      </c>
      <c r="I310" s="164" t="str">
        <f t="shared" si="43"/>
        <v/>
      </c>
      <c r="J310" s="162" t="str">
        <f t="shared" si="44"/>
        <v/>
      </c>
      <c r="K310" s="162" t="str">
        <f t="shared" si="45"/>
        <v/>
      </c>
      <c r="L310" s="166" t="str">
        <f t="shared" si="46"/>
        <v/>
      </c>
      <c r="M310" s="167"/>
      <c r="N310" s="168"/>
      <c r="O310" s="169" t="str">
        <f t="shared" si="47"/>
        <v/>
      </c>
      <c r="P310" s="170" t="str">
        <f t="shared" si="49"/>
        <v/>
      </c>
      <c r="Q310" s="167"/>
      <c r="R310" s="114" t="str">
        <f t="shared" si="48"/>
        <v/>
      </c>
    </row>
    <row r="311" spans="1:18" s="60" customFormat="1" ht="60" customHeight="1" x14ac:dyDescent="0.3">
      <c r="A311" s="158"/>
      <c r="B311" s="159" t="str">
        <f t="shared" si="40"/>
        <v/>
      </c>
      <c r="C311" s="160"/>
      <c r="D311" s="162" t="str">
        <f t="shared" si="41"/>
        <v/>
      </c>
      <c r="E311" s="163" t="s">
        <v>502</v>
      </c>
      <c r="F311" s="164" t="str">
        <f t="shared" si="42"/>
        <v/>
      </c>
      <c r="G311" s="163" t="s">
        <v>502</v>
      </c>
      <c r="H311" s="163" t="s">
        <v>502</v>
      </c>
      <c r="I311" s="164" t="str">
        <f t="shared" si="43"/>
        <v/>
      </c>
      <c r="J311" s="162" t="str">
        <f t="shared" si="44"/>
        <v/>
      </c>
      <c r="K311" s="162" t="str">
        <f t="shared" si="45"/>
        <v/>
      </c>
      <c r="L311" s="166" t="str">
        <f t="shared" si="46"/>
        <v/>
      </c>
      <c r="M311" s="167"/>
      <c r="N311" s="168"/>
      <c r="O311" s="169" t="str">
        <f t="shared" si="47"/>
        <v/>
      </c>
      <c r="P311" s="170" t="str">
        <f t="shared" si="49"/>
        <v/>
      </c>
      <c r="Q311" s="167"/>
      <c r="R311" s="114" t="str">
        <f t="shared" si="48"/>
        <v/>
      </c>
    </row>
    <row r="312" spans="1:18" s="60" customFormat="1" ht="60" customHeight="1" x14ac:dyDescent="0.3">
      <c r="A312" s="158"/>
      <c r="B312" s="159" t="str">
        <f t="shared" si="40"/>
        <v/>
      </c>
      <c r="C312" s="160"/>
      <c r="D312" s="162" t="str">
        <f t="shared" si="41"/>
        <v/>
      </c>
      <c r="E312" s="163" t="s">
        <v>502</v>
      </c>
      <c r="F312" s="164" t="str">
        <f t="shared" si="42"/>
        <v/>
      </c>
      <c r="G312" s="163" t="s">
        <v>502</v>
      </c>
      <c r="H312" s="163" t="s">
        <v>502</v>
      </c>
      <c r="I312" s="164" t="str">
        <f t="shared" si="43"/>
        <v/>
      </c>
      <c r="J312" s="162" t="str">
        <f t="shared" si="44"/>
        <v/>
      </c>
      <c r="K312" s="162" t="str">
        <f t="shared" si="45"/>
        <v/>
      </c>
      <c r="L312" s="166" t="str">
        <f t="shared" si="46"/>
        <v/>
      </c>
      <c r="M312" s="167"/>
      <c r="N312" s="168"/>
      <c r="O312" s="169" t="str">
        <f t="shared" si="47"/>
        <v/>
      </c>
      <c r="P312" s="170" t="str">
        <f t="shared" si="49"/>
        <v/>
      </c>
      <c r="Q312" s="167"/>
      <c r="R312" s="114" t="str">
        <f t="shared" si="48"/>
        <v/>
      </c>
    </row>
    <row r="313" spans="1:18" s="60" customFormat="1" ht="60" customHeight="1" x14ac:dyDescent="0.3">
      <c r="A313" s="158"/>
      <c r="B313" s="159" t="str">
        <f t="shared" si="40"/>
        <v/>
      </c>
      <c r="C313" s="160"/>
      <c r="D313" s="162" t="str">
        <f t="shared" si="41"/>
        <v/>
      </c>
      <c r="E313" s="163" t="s">
        <v>502</v>
      </c>
      <c r="F313" s="164" t="str">
        <f t="shared" si="42"/>
        <v/>
      </c>
      <c r="G313" s="163" t="s">
        <v>502</v>
      </c>
      <c r="H313" s="163" t="s">
        <v>502</v>
      </c>
      <c r="I313" s="164" t="str">
        <f t="shared" si="43"/>
        <v/>
      </c>
      <c r="J313" s="162" t="str">
        <f t="shared" si="44"/>
        <v/>
      </c>
      <c r="K313" s="162" t="str">
        <f t="shared" si="45"/>
        <v/>
      </c>
      <c r="L313" s="166" t="str">
        <f t="shared" si="46"/>
        <v/>
      </c>
      <c r="M313" s="167"/>
      <c r="N313" s="168"/>
      <c r="O313" s="169" t="str">
        <f t="shared" si="47"/>
        <v/>
      </c>
      <c r="P313" s="170" t="str">
        <f t="shared" si="49"/>
        <v/>
      </c>
      <c r="Q313" s="167"/>
      <c r="R313" s="114" t="str">
        <f t="shared" si="48"/>
        <v/>
      </c>
    </row>
    <row r="314" spans="1:18" s="60" customFormat="1" ht="60" customHeight="1" x14ac:dyDescent="0.3">
      <c r="A314" s="158"/>
      <c r="B314" s="159" t="str">
        <f t="shared" si="40"/>
        <v/>
      </c>
      <c r="C314" s="160"/>
      <c r="D314" s="162" t="str">
        <f t="shared" si="41"/>
        <v/>
      </c>
      <c r="E314" s="163" t="s">
        <v>502</v>
      </c>
      <c r="F314" s="164" t="str">
        <f t="shared" si="42"/>
        <v/>
      </c>
      <c r="G314" s="163" t="s">
        <v>502</v>
      </c>
      <c r="H314" s="163" t="s">
        <v>502</v>
      </c>
      <c r="I314" s="164" t="str">
        <f t="shared" si="43"/>
        <v/>
      </c>
      <c r="J314" s="162" t="str">
        <f t="shared" si="44"/>
        <v/>
      </c>
      <c r="K314" s="162" t="str">
        <f t="shared" si="45"/>
        <v/>
      </c>
      <c r="L314" s="166" t="str">
        <f t="shared" si="46"/>
        <v/>
      </c>
      <c r="M314" s="167"/>
      <c r="N314" s="168"/>
      <c r="O314" s="169" t="str">
        <f t="shared" si="47"/>
        <v/>
      </c>
      <c r="P314" s="170" t="str">
        <f t="shared" si="49"/>
        <v/>
      </c>
      <c r="Q314" s="167"/>
      <c r="R314" s="114" t="str">
        <f t="shared" si="48"/>
        <v/>
      </c>
    </row>
    <row r="315" spans="1:18" s="60" customFormat="1" ht="60" customHeight="1" x14ac:dyDescent="0.3">
      <c r="A315" s="158"/>
      <c r="B315" s="159" t="str">
        <f t="shared" si="40"/>
        <v/>
      </c>
      <c r="C315" s="160"/>
      <c r="D315" s="162" t="str">
        <f t="shared" si="41"/>
        <v/>
      </c>
      <c r="E315" s="163" t="s">
        <v>502</v>
      </c>
      <c r="F315" s="164" t="str">
        <f t="shared" si="42"/>
        <v/>
      </c>
      <c r="G315" s="163" t="s">
        <v>502</v>
      </c>
      <c r="H315" s="163" t="s">
        <v>502</v>
      </c>
      <c r="I315" s="164" t="str">
        <f t="shared" si="43"/>
        <v/>
      </c>
      <c r="J315" s="162" t="str">
        <f t="shared" si="44"/>
        <v/>
      </c>
      <c r="K315" s="162" t="str">
        <f t="shared" si="45"/>
        <v/>
      </c>
      <c r="L315" s="166" t="str">
        <f t="shared" si="46"/>
        <v/>
      </c>
      <c r="M315" s="167"/>
      <c r="N315" s="168"/>
      <c r="O315" s="169" t="str">
        <f t="shared" si="47"/>
        <v/>
      </c>
      <c r="P315" s="170" t="str">
        <f t="shared" si="49"/>
        <v/>
      </c>
      <c r="Q315" s="167"/>
      <c r="R315" s="114" t="str">
        <f t="shared" si="48"/>
        <v/>
      </c>
    </row>
    <row r="316" spans="1:18" s="60" customFormat="1" ht="60" customHeight="1" x14ac:dyDescent="0.3">
      <c r="A316" s="158"/>
      <c r="B316" s="159" t="str">
        <f t="shared" si="40"/>
        <v/>
      </c>
      <c r="C316" s="160"/>
      <c r="D316" s="162" t="str">
        <f t="shared" si="41"/>
        <v/>
      </c>
      <c r="E316" s="163" t="s">
        <v>502</v>
      </c>
      <c r="F316" s="164" t="str">
        <f t="shared" si="42"/>
        <v/>
      </c>
      <c r="G316" s="163" t="s">
        <v>502</v>
      </c>
      <c r="H316" s="163" t="s">
        <v>502</v>
      </c>
      <c r="I316" s="164" t="str">
        <f t="shared" si="43"/>
        <v/>
      </c>
      <c r="J316" s="162" t="str">
        <f t="shared" si="44"/>
        <v/>
      </c>
      <c r="K316" s="162" t="str">
        <f t="shared" si="45"/>
        <v/>
      </c>
      <c r="L316" s="166" t="str">
        <f t="shared" si="46"/>
        <v/>
      </c>
      <c r="M316" s="167"/>
      <c r="N316" s="168"/>
      <c r="O316" s="169" t="str">
        <f t="shared" si="47"/>
        <v/>
      </c>
      <c r="P316" s="170" t="str">
        <f t="shared" si="49"/>
        <v/>
      </c>
      <c r="Q316" s="167"/>
      <c r="R316" s="114" t="str">
        <f t="shared" si="48"/>
        <v/>
      </c>
    </row>
    <row r="317" spans="1:18" s="60" customFormat="1" ht="60" customHeight="1" x14ac:dyDescent="0.3">
      <c r="A317" s="158"/>
      <c r="B317" s="159" t="str">
        <f t="shared" si="40"/>
        <v/>
      </c>
      <c r="C317" s="160"/>
      <c r="D317" s="162" t="str">
        <f t="shared" si="41"/>
        <v/>
      </c>
      <c r="E317" s="163" t="s">
        <v>502</v>
      </c>
      <c r="F317" s="164" t="str">
        <f t="shared" si="42"/>
        <v/>
      </c>
      <c r="G317" s="163" t="s">
        <v>502</v>
      </c>
      <c r="H317" s="163" t="s">
        <v>502</v>
      </c>
      <c r="I317" s="164" t="str">
        <f t="shared" si="43"/>
        <v/>
      </c>
      <c r="J317" s="162" t="str">
        <f t="shared" si="44"/>
        <v/>
      </c>
      <c r="K317" s="162" t="str">
        <f t="shared" si="45"/>
        <v/>
      </c>
      <c r="L317" s="166" t="str">
        <f t="shared" si="46"/>
        <v/>
      </c>
      <c r="M317" s="167"/>
      <c r="N317" s="168"/>
      <c r="O317" s="169" t="str">
        <f t="shared" si="47"/>
        <v/>
      </c>
      <c r="P317" s="170" t="str">
        <f t="shared" si="49"/>
        <v/>
      </c>
      <c r="Q317" s="167"/>
      <c r="R317" s="114" t="str">
        <f t="shared" si="48"/>
        <v/>
      </c>
    </row>
    <row r="318" spans="1:18" s="60" customFormat="1" ht="60" customHeight="1" x14ac:dyDescent="0.3">
      <c r="A318" s="158"/>
      <c r="B318" s="159" t="str">
        <f t="shared" si="40"/>
        <v/>
      </c>
      <c r="C318" s="160"/>
      <c r="D318" s="162" t="str">
        <f t="shared" si="41"/>
        <v/>
      </c>
      <c r="E318" s="163" t="s">
        <v>502</v>
      </c>
      <c r="F318" s="164" t="str">
        <f t="shared" si="42"/>
        <v/>
      </c>
      <c r="G318" s="163" t="s">
        <v>502</v>
      </c>
      <c r="H318" s="163" t="s">
        <v>502</v>
      </c>
      <c r="I318" s="164" t="str">
        <f t="shared" si="43"/>
        <v/>
      </c>
      <c r="J318" s="162" t="str">
        <f t="shared" si="44"/>
        <v/>
      </c>
      <c r="K318" s="162" t="str">
        <f t="shared" si="45"/>
        <v/>
      </c>
      <c r="L318" s="166" t="str">
        <f t="shared" si="46"/>
        <v/>
      </c>
      <c r="M318" s="167"/>
      <c r="N318" s="168"/>
      <c r="O318" s="169" t="str">
        <f t="shared" si="47"/>
        <v/>
      </c>
      <c r="P318" s="170" t="str">
        <f t="shared" si="49"/>
        <v/>
      </c>
      <c r="Q318" s="167"/>
      <c r="R318" s="114" t="str">
        <f t="shared" si="48"/>
        <v/>
      </c>
    </row>
    <row r="319" spans="1:18" s="60" customFormat="1" ht="60" customHeight="1" x14ac:dyDescent="0.3">
      <c r="A319" s="158"/>
      <c r="B319" s="159" t="str">
        <f t="shared" si="40"/>
        <v/>
      </c>
      <c r="C319" s="160"/>
      <c r="D319" s="162" t="str">
        <f t="shared" si="41"/>
        <v/>
      </c>
      <c r="E319" s="163" t="s">
        <v>502</v>
      </c>
      <c r="F319" s="164" t="str">
        <f t="shared" si="42"/>
        <v/>
      </c>
      <c r="G319" s="163" t="s">
        <v>502</v>
      </c>
      <c r="H319" s="163" t="s">
        <v>502</v>
      </c>
      <c r="I319" s="164" t="str">
        <f t="shared" si="43"/>
        <v/>
      </c>
      <c r="J319" s="162" t="str">
        <f t="shared" si="44"/>
        <v/>
      </c>
      <c r="K319" s="162" t="str">
        <f t="shared" si="45"/>
        <v/>
      </c>
      <c r="L319" s="166" t="str">
        <f t="shared" si="46"/>
        <v/>
      </c>
      <c r="M319" s="167"/>
      <c r="N319" s="168"/>
      <c r="O319" s="169" t="str">
        <f t="shared" si="47"/>
        <v/>
      </c>
      <c r="P319" s="170" t="str">
        <f t="shared" si="49"/>
        <v/>
      </c>
      <c r="Q319" s="167"/>
      <c r="R319" s="114" t="str">
        <f t="shared" si="48"/>
        <v/>
      </c>
    </row>
    <row r="320" spans="1:18" s="60" customFormat="1" ht="60" customHeight="1" x14ac:dyDescent="0.3">
      <c r="A320" s="158"/>
      <c r="B320" s="159" t="str">
        <f t="shared" si="40"/>
        <v/>
      </c>
      <c r="C320" s="160"/>
      <c r="D320" s="162" t="str">
        <f t="shared" si="41"/>
        <v/>
      </c>
      <c r="E320" s="163" t="s">
        <v>502</v>
      </c>
      <c r="F320" s="164" t="str">
        <f t="shared" si="42"/>
        <v/>
      </c>
      <c r="G320" s="163" t="s">
        <v>502</v>
      </c>
      <c r="H320" s="163" t="s">
        <v>502</v>
      </c>
      <c r="I320" s="164" t="str">
        <f t="shared" si="43"/>
        <v/>
      </c>
      <c r="J320" s="162" t="str">
        <f t="shared" si="44"/>
        <v/>
      </c>
      <c r="K320" s="162" t="str">
        <f t="shared" si="45"/>
        <v/>
      </c>
      <c r="L320" s="166" t="str">
        <f t="shared" si="46"/>
        <v/>
      </c>
      <c r="M320" s="167"/>
      <c r="N320" s="168"/>
      <c r="O320" s="169" t="str">
        <f t="shared" si="47"/>
        <v/>
      </c>
      <c r="P320" s="170" t="str">
        <f t="shared" si="49"/>
        <v/>
      </c>
      <c r="Q320" s="167"/>
      <c r="R320" s="114" t="str">
        <f t="shared" si="48"/>
        <v/>
      </c>
    </row>
    <row r="321" spans="1:18" s="60" customFormat="1" ht="60" customHeight="1" x14ac:dyDescent="0.3">
      <c r="A321" s="158"/>
      <c r="B321" s="159" t="str">
        <f t="shared" si="40"/>
        <v/>
      </c>
      <c r="C321" s="160"/>
      <c r="D321" s="162" t="str">
        <f t="shared" si="41"/>
        <v/>
      </c>
      <c r="E321" s="163" t="s">
        <v>502</v>
      </c>
      <c r="F321" s="164" t="str">
        <f t="shared" si="42"/>
        <v/>
      </c>
      <c r="G321" s="163" t="s">
        <v>502</v>
      </c>
      <c r="H321" s="163" t="s">
        <v>502</v>
      </c>
      <c r="I321" s="164" t="str">
        <f t="shared" si="43"/>
        <v/>
      </c>
      <c r="J321" s="162" t="str">
        <f t="shared" si="44"/>
        <v/>
      </c>
      <c r="K321" s="162" t="str">
        <f t="shared" si="45"/>
        <v/>
      </c>
      <c r="L321" s="166" t="str">
        <f t="shared" si="46"/>
        <v/>
      </c>
      <c r="M321" s="167"/>
      <c r="N321" s="168"/>
      <c r="O321" s="169" t="str">
        <f t="shared" si="47"/>
        <v/>
      </c>
      <c r="P321" s="170" t="str">
        <f t="shared" si="49"/>
        <v/>
      </c>
      <c r="Q321" s="167"/>
      <c r="R321" s="114" t="str">
        <f t="shared" si="48"/>
        <v/>
      </c>
    </row>
    <row r="322" spans="1:18" s="60" customFormat="1" ht="60" customHeight="1" x14ac:dyDescent="0.3">
      <c r="A322" s="158"/>
      <c r="B322" s="159" t="str">
        <f t="shared" si="40"/>
        <v/>
      </c>
      <c r="C322" s="160"/>
      <c r="D322" s="162" t="str">
        <f t="shared" si="41"/>
        <v/>
      </c>
      <c r="E322" s="163" t="s">
        <v>502</v>
      </c>
      <c r="F322" s="164" t="str">
        <f t="shared" si="42"/>
        <v/>
      </c>
      <c r="G322" s="163" t="s">
        <v>502</v>
      </c>
      <c r="H322" s="163" t="s">
        <v>502</v>
      </c>
      <c r="I322" s="164" t="str">
        <f t="shared" si="43"/>
        <v/>
      </c>
      <c r="J322" s="162" t="str">
        <f t="shared" si="44"/>
        <v/>
      </c>
      <c r="K322" s="162" t="str">
        <f t="shared" si="45"/>
        <v/>
      </c>
      <c r="L322" s="166" t="str">
        <f t="shared" si="46"/>
        <v/>
      </c>
      <c r="M322" s="167"/>
      <c r="N322" s="168"/>
      <c r="O322" s="169" t="str">
        <f t="shared" si="47"/>
        <v/>
      </c>
      <c r="P322" s="170" t="str">
        <f t="shared" si="49"/>
        <v/>
      </c>
      <c r="Q322" s="167"/>
      <c r="R322" s="114" t="str">
        <f t="shared" si="48"/>
        <v/>
      </c>
    </row>
    <row r="323" spans="1:18" s="60" customFormat="1" ht="60" customHeight="1" x14ac:dyDescent="0.3">
      <c r="A323" s="158"/>
      <c r="B323" s="159" t="str">
        <f t="shared" si="40"/>
        <v/>
      </c>
      <c r="C323" s="160"/>
      <c r="D323" s="162" t="str">
        <f t="shared" si="41"/>
        <v/>
      </c>
      <c r="E323" s="163" t="s">
        <v>502</v>
      </c>
      <c r="F323" s="164" t="str">
        <f t="shared" si="42"/>
        <v/>
      </c>
      <c r="G323" s="163" t="s">
        <v>502</v>
      </c>
      <c r="H323" s="163" t="s">
        <v>502</v>
      </c>
      <c r="I323" s="164" t="str">
        <f t="shared" si="43"/>
        <v/>
      </c>
      <c r="J323" s="162" t="str">
        <f t="shared" si="44"/>
        <v/>
      </c>
      <c r="K323" s="162" t="str">
        <f t="shared" si="45"/>
        <v/>
      </c>
      <c r="L323" s="166" t="str">
        <f t="shared" si="46"/>
        <v/>
      </c>
      <c r="M323" s="167"/>
      <c r="N323" s="168"/>
      <c r="O323" s="169" t="str">
        <f t="shared" si="47"/>
        <v/>
      </c>
      <c r="P323" s="170" t="str">
        <f t="shared" si="49"/>
        <v/>
      </c>
      <c r="Q323" s="167"/>
      <c r="R323" s="114" t="str">
        <f t="shared" si="48"/>
        <v/>
      </c>
    </row>
    <row r="324" spans="1:18" s="60" customFormat="1" ht="60" customHeight="1" x14ac:dyDescent="0.3">
      <c r="A324" s="158"/>
      <c r="B324" s="159" t="str">
        <f t="shared" si="40"/>
        <v/>
      </c>
      <c r="C324" s="160"/>
      <c r="D324" s="162" t="str">
        <f t="shared" si="41"/>
        <v/>
      </c>
      <c r="E324" s="163" t="s">
        <v>502</v>
      </c>
      <c r="F324" s="164" t="str">
        <f t="shared" si="42"/>
        <v/>
      </c>
      <c r="G324" s="163" t="s">
        <v>502</v>
      </c>
      <c r="H324" s="163" t="s">
        <v>502</v>
      </c>
      <c r="I324" s="164" t="str">
        <f t="shared" si="43"/>
        <v/>
      </c>
      <c r="J324" s="162" t="str">
        <f t="shared" si="44"/>
        <v/>
      </c>
      <c r="K324" s="162" t="str">
        <f t="shared" si="45"/>
        <v/>
      </c>
      <c r="L324" s="166" t="str">
        <f t="shared" si="46"/>
        <v/>
      </c>
      <c r="M324" s="167"/>
      <c r="N324" s="168"/>
      <c r="O324" s="169" t="str">
        <f t="shared" si="47"/>
        <v/>
      </c>
      <c r="P324" s="170" t="str">
        <f t="shared" si="49"/>
        <v/>
      </c>
      <c r="Q324" s="167"/>
      <c r="R324" s="114" t="str">
        <f t="shared" si="48"/>
        <v/>
      </c>
    </row>
    <row r="325" spans="1:18" s="60" customFormat="1" ht="60" customHeight="1" x14ac:dyDescent="0.3">
      <c r="A325" s="158"/>
      <c r="B325" s="159" t="str">
        <f t="shared" si="40"/>
        <v/>
      </c>
      <c r="C325" s="160"/>
      <c r="D325" s="162" t="str">
        <f t="shared" si="41"/>
        <v/>
      </c>
      <c r="E325" s="163" t="s">
        <v>502</v>
      </c>
      <c r="F325" s="164" t="str">
        <f t="shared" si="42"/>
        <v/>
      </c>
      <c r="G325" s="163" t="s">
        <v>502</v>
      </c>
      <c r="H325" s="163" t="s">
        <v>502</v>
      </c>
      <c r="I325" s="164" t="str">
        <f t="shared" si="43"/>
        <v/>
      </c>
      <c r="J325" s="162" t="str">
        <f t="shared" si="44"/>
        <v/>
      </c>
      <c r="K325" s="162" t="str">
        <f t="shared" si="45"/>
        <v/>
      </c>
      <c r="L325" s="166" t="str">
        <f t="shared" si="46"/>
        <v/>
      </c>
      <c r="M325" s="167"/>
      <c r="N325" s="168"/>
      <c r="O325" s="169" t="str">
        <f t="shared" si="47"/>
        <v/>
      </c>
      <c r="P325" s="170" t="str">
        <f t="shared" si="49"/>
        <v/>
      </c>
      <c r="Q325" s="167"/>
      <c r="R325" s="114" t="str">
        <f t="shared" si="48"/>
        <v/>
      </c>
    </row>
    <row r="326" spans="1:18" s="60" customFormat="1" ht="60" customHeight="1" x14ac:dyDescent="0.3">
      <c r="A326" s="158"/>
      <c r="B326" s="159" t="str">
        <f t="shared" si="40"/>
        <v/>
      </c>
      <c r="C326" s="160"/>
      <c r="D326" s="162" t="str">
        <f t="shared" si="41"/>
        <v/>
      </c>
      <c r="E326" s="163" t="s">
        <v>502</v>
      </c>
      <c r="F326" s="164" t="str">
        <f t="shared" si="42"/>
        <v/>
      </c>
      <c r="G326" s="163" t="s">
        <v>502</v>
      </c>
      <c r="H326" s="163" t="s">
        <v>502</v>
      </c>
      <c r="I326" s="164" t="str">
        <f t="shared" si="43"/>
        <v/>
      </c>
      <c r="J326" s="162" t="str">
        <f t="shared" si="44"/>
        <v/>
      </c>
      <c r="K326" s="162" t="str">
        <f t="shared" si="45"/>
        <v/>
      </c>
      <c r="L326" s="166" t="str">
        <f t="shared" si="46"/>
        <v/>
      </c>
      <c r="M326" s="167"/>
      <c r="N326" s="168"/>
      <c r="O326" s="169" t="str">
        <f t="shared" si="47"/>
        <v/>
      </c>
      <c r="P326" s="170" t="str">
        <f t="shared" si="49"/>
        <v/>
      </c>
      <c r="Q326" s="167"/>
      <c r="R326" s="114" t="str">
        <f t="shared" si="48"/>
        <v/>
      </c>
    </row>
    <row r="327" spans="1:18" s="60" customFormat="1" ht="60" customHeight="1" x14ac:dyDescent="0.3">
      <c r="A327" s="158"/>
      <c r="B327" s="159" t="str">
        <f t="shared" si="40"/>
        <v/>
      </c>
      <c r="C327" s="160"/>
      <c r="D327" s="162" t="str">
        <f t="shared" si="41"/>
        <v/>
      </c>
      <c r="E327" s="163" t="s">
        <v>502</v>
      </c>
      <c r="F327" s="164" t="str">
        <f t="shared" si="42"/>
        <v/>
      </c>
      <c r="G327" s="163" t="s">
        <v>502</v>
      </c>
      <c r="H327" s="163" t="s">
        <v>502</v>
      </c>
      <c r="I327" s="164" t="str">
        <f t="shared" si="43"/>
        <v/>
      </c>
      <c r="J327" s="162" t="str">
        <f t="shared" si="44"/>
        <v/>
      </c>
      <c r="K327" s="162" t="str">
        <f t="shared" si="45"/>
        <v/>
      </c>
      <c r="L327" s="166" t="str">
        <f t="shared" si="46"/>
        <v/>
      </c>
      <c r="M327" s="167"/>
      <c r="N327" s="168"/>
      <c r="O327" s="169" t="str">
        <f t="shared" si="47"/>
        <v/>
      </c>
      <c r="P327" s="170" t="str">
        <f t="shared" si="49"/>
        <v/>
      </c>
      <c r="Q327" s="167"/>
      <c r="R327" s="114" t="str">
        <f t="shared" si="48"/>
        <v/>
      </c>
    </row>
    <row r="328" spans="1:18" s="60" customFormat="1" ht="60" customHeight="1" x14ac:dyDescent="0.3">
      <c r="A328" s="158"/>
      <c r="B328" s="159" t="str">
        <f t="shared" si="40"/>
        <v/>
      </c>
      <c r="C328" s="160"/>
      <c r="D328" s="162" t="str">
        <f t="shared" si="41"/>
        <v/>
      </c>
      <c r="E328" s="163" t="s">
        <v>502</v>
      </c>
      <c r="F328" s="164" t="str">
        <f t="shared" si="42"/>
        <v/>
      </c>
      <c r="G328" s="163" t="s">
        <v>502</v>
      </c>
      <c r="H328" s="163" t="s">
        <v>502</v>
      </c>
      <c r="I328" s="164" t="str">
        <f t="shared" si="43"/>
        <v/>
      </c>
      <c r="J328" s="162" t="str">
        <f t="shared" si="44"/>
        <v/>
      </c>
      <c r="K328" s="162" t="str">
        <f t="shared" si="45"/>
        <v/>
      </c>
      <c r="L328" s="166" t="str">
        <f t="shared" si="46"/>
        <v/>
      </c>
      <c r="M328" s="167"/>
      <c r="N328" s="168"/>
      <c r="O328" s="169" t="str">
        <f t="shared" si="47"/>
        <v/>
      </c>
      <c r="P328" s="170" t="str">
        <f t="shared" si="49"/>
        <v/>
      </c>
      <c r="Q328" s="167"/>
      <c r="R328" s="114" t="str">
        <f t="shared" si="48"/>
        <v/>
      </c>
    </row>
    <row r="329" spans="1:18" s="60" customFormat="1" ht="60" customHeight="1" x14ac:dyDescent="0.3">
      <c r="A329" s="158"/>
      <c r="B329" s="159" t="str">
        <f t="shared" si="40"/>
        <v/>
      </c>
      <c r="C329" s="160"/>
      <c r="D329" s="162" t="str">
        <f t="shared" si="41"/>
        <v/>
      </c>
      <c r="E329" s="163" t="s">
        <v>502</v>
      </c>
      <c r="F329" s="164" t="str">
        <f t="shared" si="42"/>
        <v/>
      </c>
      <c r="G329" s="163" t="s">
        <v>502</v>
      </c>
      <c r="H329" s="163" t="s">
        <v>502</v>
      </c>
      <c r="I329" s="164" t="str">
        <f t="shared" si="43"/>
        <v/>
      </c>
      <c r="J329" s="162" t="str">
        <f t="shared" si="44"/>
        <v/>
      </c>
      <c r="K329" s="162" t="str">
        <f t="shared" si="45"/>
        <v/>
      </c>
      <c r="L329" s="166" t="str">
        <f t="shared" si="46"/>
        <v/>
      </c>
      <c r="M329" s="167"/>
      <c r="N329" s="168"/>
      <c r="O329" s="169" t="str">
        <f t="shared" si="47"/>
        <v/>
      </c>
      <c r="P329" s="170" t="str">
        <f t="shared" si="49"/>
        <v/>
      </c>
      <c r="Q329" s="167"/>
      <c r="R329" s="114" t="str">
        <f t="shared" si="48"/>
        <v/>
      </c>
    </row>
    <row r="330" spans="1:18" s="60" customFormat="1" ht="60" customHeight="1" x14ac:dyDescent="0.3">
      <c r="A330" s="158"/>
      <c r="B330" s="159" t="str">
        <f t="shared" si="40"/>
        <v/>
      </c>
      <c r="C330" s="160"/>
      <c r="D330" s="162" t="str">
        <f t="shared" si="41"/>
        <v/>
      </c>
      <c r="E330" s="163" t="s">
        <v>502</v>
      </c>
      <c r="F330" s="164" t="str">
        <f t="shared" si="42"/>
        <v/>
      </c>
      <c r="G330" s="163" t="s">
        <v>502</v>
      </c>
      <c r="H330" s="163" t="s">
        <v>502</v>
      </c>
      <c r="I330" s="164" t="str">
        <f t="shared" si="43"/>
        <v/>
      </c>
      <c r="J330" s="162" t="str">
        <f t="shared" si="44"/>
        <v/>
      </c>
      <c r="K330" s="162" t="str">
        <f t="shared" si="45"/>
        <v/>
      </c>
      <c r="L330" s="166" t="str">
        <f t="shared" si="46"/>
        <v/>
      </c>
      <c r="M330" s="167"/>
      <c r="N330" s="168"/>
      <c r="O330" s="169" t="str">
        <f t="shared" si="47"/>
        <v/>
      </c>
      <c r="P330" s="170" t="str">
        <f t="shared" si="49"/>
        <v/>
      </c>
      <c r="Q330" s="167"/>
      <c r="R330" s="114" t="str">
        <f t="shared" si="48"/>
        <v/>
      </c>
    </row>
    <row r="331" spans="1:18" s="60" customFormat="1" ht="60" customHeight="1" x14ac:dyDescent="0.3">
      <c r="A331" s="158"/>
      <c r="B331" s="159" t="str">
        <f t="shared" si="40"/>
        <v/>
      </c>
      <c r="C331" s="160"/>
      <c r="D331" s="162" t="str">
        <f t="shared" si="41"/>
        <v/>
      </c>
      <c r="E331" s="163" t="s">
        <v>502</v>
      </c>
      <c r="F331" s="164" t="str">
        <f t="shared" si="42"/>
        <v/>
      </c>
      <c r="G331" s="163" t="s">
        <v>502</v>
      </c>
      <c r="H331" s="163" t="s">
        <v>502</v>
      </c>
      <c r="I331" s="164" t="str">
        <f t="shared" si="43"/>
        <v/>
      </c>
      <c r="J331" s="162" t="str">
        <f t="shared" si="44"/>
        <v/>
      </c>
      <c r="K331" s="162" t="str">
        <f t="shared" si="45"/>
        <v/>
      </c>
      <c r="L331" s="166" t="str">
        <f t="shared" si="46"/>
        <v/>
      </c>
      <c r="M331" s="167"/>
      <c r="N331" s="168"/>
      <c r="O331" s="169" t="str">
        <f t="shared" si="47"/>
        <v/>
      </c>
      <c r="P331" s="170" t="str">
        <f t="shared" si="49"/>
        <v/>
      </c>
      <c r="Q331" s="167"/>
      <c r="R331" s="114" t="str">
        <f t="shared" si="48"/>
        <v/>
      </c>
    </row>
    <row r="332" spans="1:18" s="60" customFormat="1" ht="60" customHeight="1" x14ac:dyDescent="0.3">
      <c r="A332" s="158"/>
      <c r="B332" s="159" t="str">
        <f t="shared" si="40"/>
        <v/>
      </c>
      <c r="C332" s="160"/>
      <c r="D332" s="162" t="str">
        <f t="shared" si="41"/>
        <v/>
      </c>
      <c r="E332" s="163" t="s">
        <v>502</v>
      </c>
      <c r="F332" s="164" t="str">
        <f t="shared" si="42"/>
        <v/>
      </c>
      <c r="G332" s="163" t="s">
        <v>502</v>
      </c>
      <c r="H332" s="163" t="s">
        <v>502</v>
      </c>
      <c r="I332" s="164" t="str">
        <f t="shared" si="43"/>
        <v/>
      </c>
      <c r="J332" s="162" t="str">
        <f t="shared" si="44"/>
        <v/>
      </c>
      <c r="K332" s="162" t="str">
        <f t="shared" si="45"/>
        <v/>
      </c>
      <c r="L332" s="166" t="str">
        <f t="shared" si="46"/>
        <v/>
      </c>
      <c r="M332" s="167"/>
      <c r="N332" s="168"/>
      <c r="O332" s="169" t="str">
        <f t="shared" si="47"/>
        <v/>
      </c>
      <c r="P332" s="170" t="str">
        <f t="shared" si="49"/>
        <v/>
      </c>
      <c r="Q332" s="167"/>
      <c r="R332" s="114" t="str">
        <f t="shared" si="48"/>
        <v/>
      </c>
    </row>
    <row r="333" spans="1:18" s="60" customFormat="1" ht="60" customHeight="1" x14ac:dyDescent="0.3">
      <c r="A333" s="158"/>
      <c r="B333" s="159" t="str">
        <f t="shared" si="40"/>
        <v/>
      </c>
      <c r="C333" s="160"/>
      <c r="D333" s="162" t="str">
        <f t="shared" si="41"/>
        <v/>
      </c>
      <c r="E333" s="163" t="s">
        <v>502</v>
      </c>
      <c r="F333" s="164" t="str">
        <f t="shared" si="42"/>
        <v/>
      </c>
      <c r="G333" s="163" t="s">
        <v>502</v>
      </c>
      <c r="H333" s="163" t="s">
        <v>502</v>
      </c>
      <c r="I333" s="164" t="str">
        <f t="shared" si="43"/>
        <v/>
      </c>
      <c r="J333" s="162" t="str">
        <f t="shared" si="44"/>
        <v/>
      </c>
      <c r="K333" s="162" t="str">
        <f t="shared" si="45"/>
        <v/>
      </c>
      <c r="L333" s="166" t="str">
        <f t="shared" si="46"/>
        <v/>
      </c>
      <c r="M333" s="167"/>
      <c r="N333" s="168"/>
      <c r="O333" s="169" t="str">
        <f t="shared" si="47"/>
        <v/>
      </c>
      <c r="P333" s="170" t="str">
        <f t="shared" si="49"/>
        <v/>
      </c>
      <c r="Q333" s="167"/>
      <c r="R333" s="114" t="str">
        <f t="shared" si="48"/>
        <v/>
      </c>
    </row>
    <row r="334" spans="1:18" s="60" customFormat="1" ht="60" customHeight="1" x14ac:dyDescent="0.3">
      <c r="A334" s="158"/>
      <c r="B334" s="159" t="str">
        <f t="shared" si="40"/>
        <v/>
      </c>
      <c r="C334" s="160"/>
      <c r="D334" s="162" t="str">
        <f t="shared" si="41"/>
        <v/>
      </c>
      <c r="E334" s="163" t="s">
        <v>502</v>
      </c>
      <c r="F334" s="164" t="str">
        <f t="shared" si="42"/>
        <v/>
      </c>
      <c r="G334" s="163" t="s">
        <v>502</v>
      </c>
      <c r="H334" s="163" t="s">
        <v>502</v>
      </c>
      <c r="I334" s="164" t="str">
        <f t="shared" si="43"/>
        <v/>
      </c>
      <c r="J334" s="162" t="str">
        <f t="shared" si="44"/>
        <v/>
      </c>
      <c r="K334" s="162" t="str">
        <f t="shared" si="45"/>
        <v/>
      </c>
      <c r="L334" s="166" t="str">
        <f t="shared" si="46"/>
        <v/>
      </c>
      <c r="M334" s="167"/>
      <c r="N334" s="168"/>
      <c r="O334" s="169" t="str">
        <f t="shared" si="47"/>
        <v/>
      </c>
      <c r="P334" s="170" t="str">
        <f t="shared" si="49"/>
        <v/>
      </c>
      <c r="Q334" s="167"/>
      <c r="R334" s="114" t="str">
        <f t="shared" si="48"/>
        <v/>
      </c>
    </row>
    <row r="335" spans="1:18" s="60" customFormat="1" ht="60" customHeight="1" x14ac:dyDescent="0.3">
      <c r="A335" s="158"/>
      <c r="B335" s="159" t="str">
        <f t="shared" si="40"/>
        <v/>
      </c>
      <c r="C335" s="160"/>
      <c r="D335" s="162" t="str">
        <f t="shared" si="41"/>
        <v/>
      </c>
      <c r="E335" s="163" t="s">
        <v>502</v>
      </c>
      <c r="F335" s="164" t="str">
        <f t="shared" si="42"/>
        <v/>
      </c>
      <c r="G335" s="163" t="s">
        <v>502</v>
      </c>
      <c r="H335" s="163" t="s">
        <v>502</v>
      </c>
      <c r="I335" s="164" t="str">
        <f t="shared" si="43"/>
        <v/>
      </c>
      <c r="J335" s="162" t="str">
        <f t="shared" si="44"/>
        <v/>
      </c>
      <c r="K335" s="162" t="str">
        <f t="shared" si="45"/>
        <v/>
      </c>
      <c r="L335" s="166" t="str">
        <f t="shared" si="46"/>
        <v/>
      </c>
      <c r="M335" s="167"/>
      <c r="N335" s="168"/>
      <c r="O335" s="169" t="str">
        <f t="shared" si="47"/>
        <v/>
      </c>
      <c r="P335" s="170" t="str">
        <f t="shared" si="49"/>
        <v/>
      </c>
      <c r="Q335" s="167"/>
      <c r="R335" s="114" t="str">
        <f t="shared" si="48"/>
        <v/>
      </c>
    </row>
    <row r="336" spans="1:18" s="60" customFormat="1" ht="60" customHeight="1" x14ac:dyDescent="0.3">
      <c r="A336" s="158"/>
      <c r="B336" s="159" t="str">
        <f t="shared" si="40"/>
        <v/>
      </c>
      <c r="C336" s="160"/>
      <c r="D336" s="162" t="str">
        <f t="shared" si="41"/>
        <v/>
      </c>
      <c r="E336" s="163" t="s">
        <v>502</v>
      </c>
      <c r="F336" s="164" t="str">
        <f t="shared" si="42"/>
        <v/>
      </c>
      <c r="G336" s="163" t="s">
        <v>502</v>
      </c>
      <c r="H336" s="163" t="s">
        <v>502</v>
      </c>
      <c r="I336" s="164" t="str">
        <f t="shared" si="43"/>
        <v/>
      </c>
      <c r="J336" s="162" t="str">
        <f t="shared" si="44"/>
        <v/>
      </c>
      <c r="K336" s="162" t="str">
        <f t="shared" si="45"/>
        <v/>
      </c>
      <c r="L336" s="166" t="str">
        <f t="shared" si="46"/>
        <v/>
      </c>
      <c r="M336" s="167"/>
      <c r="N336" s="168"/>
      <c r="O336" s="169" t="str">
        <f t="shared" si="47"/>
        <v/>
      </c>
      <c r="P336" s="170" t="str">
        <f t="shared" si="49"/>
        <v/>
      </c>
      <c r="Q336" s="167"/>
      <c r="R336" s="114" t="str">
        <f t="shared" si="48"/>
        <v/>
      </c>
    </row>
    <row r="337" spans="1:18" s="60" customFormat="1" ht="60" customHeight="1" x14ac:dyDescent="0.3">
      <c r="A337" s="158"/>
      <c r="B337" s="159" t="str">
        <f t="shared" si="40"/>
        <v/>
      </c>
      <c r="C337" s="160"/>
      <c r="D337" s="162" t="str">
        <f t="shared" si="41"/>
        <v/>
      </c>
      <c r="E337" s="163" t="s">
        <v>502</v>
      </c>
      <c r="F337" s="164" t="str">
        <f t="shared" si="42"/>
        <v/>
      </c>
      <c r="G337" s="163" t="s">
        <v>502</v>
      </c>
      <c r="H337" s="163" t="s">
        <v>502</v>
      </c>
      <c r="I337" s="164" t="str">
        <f t="shared" si="43"/>
        <v/>
      </c>
      <c r="J337" s="162" t="str">
        <f t="shared" si="44"/>
        <v/>
      </c>
      <c r="K337" s="162" t="str">
        <f t="shared" si="45"/>
        <v/>
      </c>
      <c r="L337" s="166" t="str">
        <f t="shared" si="46"/>
        <v/>
      </c>
      <c r="M337" s="167"/>
      <c r="N337" s="168"/>
      <c r="O337" s="169" t="str">
        <f t="shared" si="47"/>
        <v/>
      </c>
      <c r="P337" s="170" t="str">
        <f t="shared" si="49"/>
        <v/>
      </c>
      <c r="Q337" s="167"/>
      <c r="R337" s="114" t="str">
        <f t="shared" si="48"/>
        <v/>
      </c>
    </row>
    <row r="338" spans="1:18" s="60" customFormat="1" ht="60" customHeight="1" x14ac:dyDescent="0.3">
      <c r="A338" s="158"/>
      <c r="B338" s="159" t="str">
        <f t="shared" ref="B338:B401" si="50">IF($A338="","",_xlfn.XLOOKUP($A338,Proy_Folio,Proy_Nombre,"")&amp;"")</f>
        <v/>
      </c>
      <c r="C338" s="160"/>
      <c r="D338" s="162" t="str">
        <f t="shared" ref="D338:D401" si="51">IF($A338="","",IF($E338&lt;&gt;"",_xlfn.XLOOKUP($E338,Terr_Clave,Terr_Mun,"")&amp;"",IF($G338&lt;&gt;"",_xlfn.XLOOKUP(LEFT($G338,5),Terr_Clave,Terr_Mun,"")&amp;"","")))</f>
        <v/>
      </c>
      <c r="E338" s="163" t="s">
        <v>502</v>
      </c>
      <c r="F338" s="164" t="str">
        <f t="shared" ref="F338:F401" si="52">IF($G338="","",_xlfn.XLOOKUP($G338,AgebU_Loc,AgebU_NomLoc,"")&amp;"")</f>
        <v/>
      </c>
      <c r="G338" s="163" t="s">
        <v>502</v>
      </c>
      <c r="H338" s="163" t="s">
        <v>502</v>
      </c>
      <c r="I338" s="164" t="str">
        <f t="shared" ref="I338:I401" si="53">IF($A338="","",IF($C338=INDEX(Cat_TipoZona,1),IF(OR($G338="",$H338=""),"",$G338&amp;$H338),IF($C338=INDEX(Cat_TipoZona,2),$E338,"")))</f>
        <v/>
      </c>
      <c r="J338" s="162" t="str">
        <f t="shared" ref="J338:J401" si="54">IF($I338="","",IF($C338=INDEX(Cat_TipoZona,1),_xlfn.XLOOKUP($I338,AgebU_Clave,AgebU_ZAP,"")&amp;"",_xlfn.XLOOKUP($I338,Terr_Clave,Terr_ZAP,"")&amp;""))</f>
        <v/>
      </c>
      <c r="K338" s="162" t="str">
        <f t="shared" ref="K338:K401" si="55">IF($I338="","",IF($C338=INDEX(Cat_TipoZona,1),_xlfn.XLOOKUP($I338,AgebU_Clave,AgebU_Marg,"")&amp;"",_xlfn.XLOOKUP($I338,Terr_Clave,Terr_Marg,"")&amp;""))</f>
        <v/>
      </c>
      <c r="L338" s="166" t="str">
        <f t="shared" ref="L338:L401" si="56">IF($I338="","",IF($C338=INDEX(Cat_TipoZona,1),IFERROR(_xlfn.XLOOKUP($I338,AgebU_Clave,AgebU_Pts,""),""),IFERROR(_xlfn.XLOOKUP($I338,Terr_Clave,Terr_Pts,""),"")))</f>
        <v/>
      </c>
      <c r="M338" s="167"/>
      <c r="N338" s="168"/>
      <c r="O338" s="169" t="str">
        <f t="shared" ref="O338:O401" si="57">IF($A338="","",IF(SUMIFS(Ter_Cant,Ter_Folio,$A338)=0,"",$N338/SUMIFS(Ter_Cant,Ter_Folio,$A338)))</f>
        <v/>
      </c>
      <c r="P338" s="170" t="str">
        <f t="shared" si="49"/>
        <v/>
      </c>
      <c r="Q338" s="167"/>
      <c r="R338" s="114" t="str">
        <f t="shared" ref="R338:R401" si="58">IF($A338="","",IF(COUNTIF(Proy_Folio,$A338)=0,"Folio no registrado en 01_Proyectos",IF($C338="","Falta indicar el tipo de zona (urbano/rural)",IF(AND($C338=INDEX(Cat_TipoZona,1),OR($G338="",$H338="")),"Zona urbana: capture clave de localidad y AGEB",IF(AND($C338=INDEX(Cat_TipoZona,2),$E338=""),"Zona rural: capture la clave de municipio",IF($L338="","Territorio sin correspondencia en el catálogo aplicable (99_Catálogos, bloque 24 o 25)",IF(AND(_xlfn.MINIFS(Ter_Sj,Ter_Folio,$A338)&lt;&gt;_xlfn.MAXIFS(Ter_Sj,Ter_Folio,$A338),OR($M338="",$N338="")),"Puntuaciones territoriales distintas: falta unidad y cantidad de incidencia",IF(AND(_xlfn.MINIFS(Ter_Sj,Ter_Folio,$A338)&lt;&gt;_xlfn.MAXIFS(Ter_Sj,Ter_Folio,$A338),ABS(SUMIFS(Ter_Prop,Ter_Folio,$A338)-1)&gt;0.005),"Las proporciones de incidencia del proyecto no suman 100 %",""))))))))</f>
        <v/>
      </c>
    </row>
    <row r="339" spans="1:18" s="60" customFormat="1" ht="60" customHeight="1" x14ac:dyDescent="0.3">
      <c r="A339" s="158"/>
      <c r="B339" s="159" t="str">
        <f t="shared" si="50"/>
        <v/>
      </c>
      <c r="C339" s="160"/>
      <c r="D339" s="162" t="str">
        <f t="shared" si="51"/>
        <v/>
      </c>
      <c r="E339" s="163" t="s">
        <v>502</v>
      </c>
      <c r="F339" s="164" t="str">
        <f t="shared" si="52"/>
        <v/>
      </c>
      <c r="G339" s="163" t="s">
        <v>502</v>
      </c>
      <c r="H339" s="163" t="s">
        <v>502</v>
      </c>
      <c r="I339" s="164" t="str">
        <f t="shared" si="53"/>
        <v/>
      </c>
      <c r="J339" s="162" t="str">
        <f t="shared" si="54"/>
        <v/>
      </c>
      <c r="K339" s="162" t="str">
        <f t="shared" si="55"/>
        <v/>
      </c>
      <c r="L339" s="166" t="str">
        <f t="shared" si="56"/>
        <v/>
      </c>
      <c r="M339" s="167"/>
      <c r="N339" s="168"/>
      <c r="O339" s="169" t="str">
        <f t="shared" si="57"/>
        <v/>
      </c>
      <c r="P339" s="170" t="str">
        <f t="shared" ref="P339:P402" si="59">IF(OR($L339="",$O339=""),"",$L339*$O339)</f>
        <v/>
      </c>
      <c r="Q339" s="167"/>
      <c r="R339" s="114" t="str">
        <f t="shared" si="58"/>
        <v/>
      </c>
    </row>
    <row r="340" spans="1:18" s="60" customFormat="1" ht="60" customHeight="1" x14ac:dyDescent="0.3">
      <c r="A340" s="158"/>
      <c r="B340" s="159" t="str">
        <f t="shared" si="50"/>
        <v/>
      </c>
      <c r="C340" s="160"/>
      <c r="D340" s="162" t="str">
        <f t="shared" si="51"/>
        <v/>
      </c>
      <c r="E340" s="163" t="s">
        <v>502</v>
      </c>
      <c r="F340" s="164" t="str">
        <f t="shared" si="52"/>
        <v/>
      </c>
      <c r="G340" s="163" t="s">
        <v>502</v>
      </c>
      <c r="H340" s="163" t="s">
        <v>502</v>
      </c>
      <c r="I340" s="164" t="str">
        <f t="shared" si="53"/>
        <v/>
      </c>
      <c r="J340" s="162" t="str">
        <f t="shared" si="54"/>
        <v/>
      </c>
      <c r="K340" s="162" t="str">
        <f t="shared" si="55"/>
        <v/>
      </c>
      <c r="L340" s="166" t="str">
        <f t="shared" si="56"/>
        <v/>
      </c>
      <c r="M340" s="167"/>
      <c r="N340" s="168"/>
      <c r="O340" s="169" t="str">
        <f t="shared" si="57"/>
        <v/>
      </c>
      <c r="P340" s="170" t="str">
        <f t="shared" si="59"/>
        <v/>
      </c>
      <c r="Q340" s="167"/>
      <c r="R340" s="114" t="str">
        <f t="shared" si="58"/>
        <v/>
      </c>
    </row>
    <row r="341" spans="1:18" s="60" customFormat="1" ht="60" customHeight="1" x14ac:dyDescent="0.3">
      <c r="A341" s="158"/>
      <c r="B341" s="159" t="str">
        <f t="shared" si="50"/>
        <v/>
      </c>
      <c r="C341" s="160"/>
      <c r="D341" s="162" t="str">
        <f t="shared" si="51"/>
        <v/>
      </c>
      <c r="E341" s="163" t="s">
        <v>502</v>
      </c>
      <c r="F341" s="164" t="str">
        <f t="shared" si="52"/>
        <v/>
      </c>
      <c r="G341" s="163" t="s">
        <v>502</v>
      </c>
      <c r="H341" s="163" t="s">
        <v>502</v>
      </c>
      <c r="I341" s="164" t="str">
        <f t="shared" si="53"/>
        <v/>
      </c>
      <c r="J341" s="162" t="str">
        <f t="shared" si="54"/>
        <v/>
      </c>
      <c r="K341" s="162" t="str">
        <f t="shared" si="55"/>
        <v/>
      </c>
      <c r="L341" s="166" t="str">
        <f t="shared" si="56"/>
        <v/>
      </c>
      <c r="M341" s="167"/>
      <c r="N341" s="168"/>
      <c r="O341" s="169" t="str">
        <f t="shared" si="57"/>
        <v/>
      </c>
      <c r="P341" s="170" t="str">
        <f t="shared" si="59"/>
        <v/>
      </c>
      <c r="Q341" s="167"/>
      <c r="R341" s="114" t="str">
        <f t="shared" si="58"/>
        <v/>
      </c>
    </row>
    <row r="342" spans="1:18" s="60" customFormat="1" ht="60" customHeight="1" x14ac:dyDescent="0.3">
      <c r="A342" s="158"/>
      <c r="B342" s="159" t="str">
        <f t="shared" si="50"/>
        <v/>
      </c>
      <c r="C342" s="160"/>
      <c r="D342" s="162" t="str">
        <f t="shared" si="51"/>
        <v/>
      </c>
      <c r="E342" s="163" t="s">
        <v>502</v>
      </c>
      <c r="F342" s="164" t="str">
        <f t="shared" si="52"/>
        <v/>
      </c>
      <c r="G342" s="163" t="s">
        <v>502</v>
      </c>
      <c r="H342" s="163" t="s">
        <v>502</v>
      </c>
      <c r="I342" s="164" t="str">
        <f t="shared" si="53"/>
        <v/>
      </c>
      <c r="J342" s="162" t="str">
        <f t="shared" si="54"/>
        <v/>
      </c>
      <c r="K342" s="162" t="str">
        <f t="shared" si="55"/>
        <v/>
      </c>
      <c r="L342" s="166" t="str">
        <f t="shared" si="56"/>
        <v/>
      </c>
      <c r="M342" s="167"/>
      <c r="N342" s="168"/>
      <c r="O342" s="169" t="str">
        <f t="shared" si="57"/>
        <v/>
      </c>
      <c r="P342" s="170" t="str">
        <f t="shared" si="59"/>
        <v/>
      </c>
      <c r="Q342" s="167"/>
      <c r="R342" s="114" t="str">
        <f t="shared" si="58"/>
        <v/>
      </c>
    </row>
    <row r="343" spans="1:18" s="60" customFormat="1" ht="60" customHeight="1" x14ac:dyDescent="0.3">
      <c r="A343" s="158"/>
      <c r="B343" s="159" t="str">
        <f t="shared" si="50"/>
        <v/>
      </c>
      <c r="C343" s="160"/>
      <c r="D343" s="162" t="str">
        <f t="shared" si="51"/>
        <v/>
      </c>
      <c r="E343" s="163" t="s">
        <v>502</v>
      </c>
      <c r="F343" s="164" t="str">
        <f t="shared" si="52"/>
        <v/>
      </c>
      <c r="G343" s="163" t="s">
        <v>502</v>
      </c>
      <c r="H343" s="163" t="s">
        <v>502</v>
      </c>
      <c r="I343" s="164" t="str">
        <f t="shared" si="53"/>
        <v/>
      </c>
      <c r="J343" s="162" t="str">
        <f t="shared" si="54"/>
        <v/>
      </c>
      <c r="K343" s="162" t="str">
        <f t="shared" si="55"/>
        <v/>
      </c>
      <c r="L343" s="166" t="str">
        <f t="shared" si="56"/>
        <v/>
      </c>
      <c r="M343" s="167"/>
      <c r="N343" s="168"/>
      <c r="O343" s="169" t="str">
        <f t="shared" si="57"/>
        <v/>
      </c>
      <c r="P343" s="170" t="str">
        <f t="shared" si="59"/>
        <v/>
      </c>
      <c r="Q343" s="167"/>
      <c r="R343" s="114" t="str">
        <f t="shared" si="58"/>
        <v/>
      </c>
    </row>
    <row r="344" spans="1:18" s="60" customFormat="1" ht="60" customHeight="1" x14ac:dyDescent="0.3">
      <c r="A344" s="158"/>
      <c r="B344" s="159" t="str">
        <f t="shared" si="50"/>
        <v/>
      </c>
      <c r="C344" s="160"/>
      <c r="D344" s="162" t="str">
        <f t="shared" si="51"/>
        <v/>
      </c>
      <c r="E344" s="163" t="s">
        <v>502</v>
      </c>
      <c r="F344" s="164" t="str">
        <f t="shared" si="52"/>
        <v/>
      </c>
      <c r="G344" s="163" t="s">
        <v>502</v>
      </c>
      <c r="H344" s="163" t="s">
        <v>502</v>
      </c>
      <c r="I344" s="164" t="str">
        <f t="shared" si="53"/>
        <v/>
      </c>
      <c r="J344" s="162" t="str">
        <f t="shared" si="54"/>
        <v/>
      </c>
      <c r="K344" s="162" t="str">
        <f t="shared" si="55"/>
        <v/>
      </c>
      <c r="L344" s="166" t="str">
        <f t="shared" si="56"/>
        <v/>
      </c>
      <c r="M344" s="167"/>
      <c r="N344" s="168"/>
      <c r="O344" s="169" t="str">
        <f t="shared" si="57"/>
        <v/>
      </c>
      <c r="P344" s="170" t="str">
        <f t="shared" si="59"/>
        <v/>
      </c>
      <c r="Q344" s="167"/>
      <c r="R344" s="114" t="str">
        <f t="shared" si="58"/>
        <v/>
      </c>
    </row>
    <row r="345" spans="1:18" s="60" customFormat="1" ht="60" customHeight="1" x14ac:dyDescent="0.3">
      <c r="A345" s="158"/>
      <c r="B345" s="159" t="str">
        <f t="shared" si="50"/>
        <v/>
      </c>
      <c r="C345" s="160"/>
      <c r="D345" s="162" t="str">
        <f t="shared" si="51"/>
        <v/>
      </c>
      <c r="E345" s="163" t="s">
        <v>502</v>
      </c>
      <c r="F345" s="164" t="str">
        <f t="shared" si="52"/>
        <v/>
      </c>
      <c r="G345" s="163" t="s">
        <v>502</v>
      </c>
      <c r="H345" s="163" t="s">
        <v>502</v>
      </c>
      <c r="I345" s="164" t="str">
        <f t="shared" si="53"/>
        <v/>
      </c>
      <c r="J345" s="162" t="str">
        <f t="shared" si="54"/>
        <v/>
      </c>
      <c r="K345" s="162" t="str">
        <f t="shared" si="55"/>
        <v/>
      </c>
      <c r="L345" s="166" t="str">
        <f t="shared" si="56"/>
        <v/>
      </c>
      <c r="M345" s="167"/>
      <c r="N345" s="168"/>
      <c r="O345" s="169" t="str">
        <f t="shared" si="57"/>
        <v/>
      </c>
      <c r="P345" s="170" t="str">
        <f t="shared" si="59"/>
        <v/>
      </c>
      <c r="Q345" s="167"/>
      <c r="R345" s="114" t="str">
        <f t="shared" si="58"/>
        <v/>
      </c>
    </row>
    <row r="346" spans="1:18" s="60" customFormat="1" ht="60" customHeight="1" x14ac:dyDescent="0.3">
      <c r="A346" s="158"/>
      <c r="B346" s="159" t="str">
        <f t="shared" si="50"/>
        <v/>
      </c>
      <c r="C346" s="160"/>
      <c r="D346" s="162" t="str">
        <f t="shared" si="51"/>
        <v/>
      </c>
      <c r="E346" s="163" t="s">
        <v>502</v>
      </c>
      <c r="F346" s="164" t="str">
        <f t="shared" si="52"/>
        <v/>
      </c>
      <c r="G346" s="163" t="s">
        <v>502</v>
      </c>
      <c r="H346" s="163" t="s">
        <v>502</v>
      </c>
      <c r="I346" s="164" t="str">
        <f t="shared" si="53"/>
        <v/>
      </c>
      <c r="J346" s="162" t="str">
        <f t="shared" si="54"/>
        <v/>
      </c>
      <c r="K346" s="162" t="str">
        <f t="shared" si="55"/>
        <v/>
      </c>
      <c r="L346" s="166" t="str">
        <f t="shared" si="56"/>
        <v/>
      </c>
      <c r="M346" s="167"/>
      <c r="N346" s="168"/>
      <c r="O346" s="169" t="str">
        <f t="shared" si="57"/>
        <v/>
      </c>
      <c r="P346" s="170" t="str">
        <f t="shared" si="59"/>
        <v/>
      </c>
      <c r="Q346" s="167"/>
      <c r="R346" s="114" t="str">
        <f t="shared" si="58"/>
        <v/>
      </c>
    </row>
    <row r="347" spans="1:18" s="60" customFormat="1" ht="60" customHeight="1" x14ac:dyDescent="0.3">
      <c r="A347" s="158"/>
      <c r="B347" s="159" t="str">
        <f t="shared" si="50"/>
        <v/>
      </c>
      <c r="C347" s="160"/>
      <c r="D347" s="162" t="str">
        <f t="shared" si="51"/>
        <v/>
      </c>
      <c r="E347" s="163" t="s">
        <v>502</v>
      </c>
      <c r="F347" s="164" t="str">
        <f t="shared" si="52"/>
        <v/>
      </c>
      <c r="G347" s="163" t="s">
        <v>502</v>
      </c>
      <c r="H347" s="163" t="s">
        <v>502</v>
      </c>
      <c r="I347" s="164" t="str">
        <f t="shared" si="53"/>
        <v/>
      </c>
      <c r="J347" s="162" t="str">
        <f t="shared" si="54"/>
        <v/>
      </c>
      <c r="K347" s="162" t="str">
        <f t="shared" si="55"/>
        <v/>
      </c>
      <c r="L347" s="166" t="str">
        <f t="shared" si="56"/>
        <v/>
      </c>
      <c r="M347" s="167"/>
      <c r="N347" s="168"/>
      <c r="O347" s="169" t="str">
        <f t="shared" si="57"/>
        <v/>
      </c>
      <c r="P347" s="170" t="str">
        <f t="shared" si="59"/>
        <v/>
      </c>
      <c r="Q347" s="167"/>
      <c r="R347" s="114" t="str">
        <f t="shared" si="58"/>
        <v/>
      </c>
    </row>
    <row r="348" spans="1:18" s="60" customFormat="1" ht="60" customHeight="1" x14ac:dyDescent="0.3">
      <c r="A348" s="158"/>
      <c r="B348" s="159" t="str">
        <f t="shared" si="50"/>
        <v/>
      </c>
      <c r="C348" s="160"/>
      <c r="D348" s="162" t="str">
        <f t="shared" si="51"/>
        <v/>
      </c>
      <c r="E348" s="163" t="s">
        <v>502</v>
      </c>
      <c r="F348" s="164" t="str">
        <f t="shared" si="52"/>
        <v/>
      </c>
      <c r="G348" s="163" t="s">
        <v>502</v>
      </c>
      <c r="H348" s="163" t="s">
        <v>502</v>
      </c>
      <c r="I348" s="164" t="str">
        <f t="shared" si="53"/>
        <v/>
      </c>
      <c r="J348" s="162" t="str">
        <f t="shared" si="54"/>
        <v/>
      </c>
      <c r="K348" s="162" t="str">
        <f t="shared" si="55"/>
        <v/>
      </c>
      <c r="L348" s="166" t="str">
        <f t="shared" si="56"/>
        <v/>
      </c>
      <c r="M348" s="167"/>
      <c r="N348" s="168"/>
      <c r="O348" s="169" t="str">
        <f t="shared" si="57"/>
        <v/>
      </c>
      <c r="P348" s="170" t="str">
        <f t="shared" si="59"/>
        <v/>
      </c>
      <c r="Q348" s="167"/>
      <c r="R348" s="114" t="str">
        <f t="shared" si="58"/>
        <v/>
      </c>
    </row>
    <row r="349" spans="1:18" s="60" customFormat="1" ht="60" customHeight="1" x14ac:dyDescent="0.3">
      <c r="A349" s="158"/>
      <c r="B349" s="159" t="str">
        <f t="shared" si="50"/>
        <v/>
      </c>
      <c r="C349" s="160"/>
      <c r="D349" s="162" t="str">
        <f t="shared" si="51"/>
        <v/>
      </c>
      <c r="E349" s="163" t="s">
        <v>502</v>
      </c>
      <c r="F349" s="164" t="str">
        <f t="shared" si="52"/>
        <v/>
      </c>
      <c r="G349" s="163" t="s">
        <v>502</v>
      </c>
      <c r="H349" s="163" t="s">
        <v>502</v>
      </c>
      <c r="I349" s="164" t="str">
        <f t="shared" si="53"/>
        <v/>
      </c>
      <c r="J349" s="162" t="str">
        <f t="shared" si="54"/>
        <v/>
      </c>
      <c r="K349" s="162" t="str">
        <f t="shared" si="55"/>
        <v/>
      </c>
      <c r="L349" s="166" t="str">
        <f t="shared" si="56"/>
        <v/>
      </c>
      <c r="M349" s="167"/>
      <c r="N349" s="168"/>
      <c r="O349" s="169" t="str">
        <f t="shared" si="57"/>
        <v/>
      </c>
      <c r="P349" s="170" t="str">
        <f t="shared" si="59"/>
        <v/>
      </c>
      <c r="Q349" s="167"/>
      <c r="R349" s="114" t="str">
        <f t="shared" si="58"/>
        <v/>
      </c>
    </row>
    <row r="350" spans="1:18" s="60" customFormat="1" ht="60" customHeight="1" x14ac:dyDescent="0.3">
      <c r="A350" s="158"/>
      <c r="B350" s="159" t="str">
        <f t="shared" si="50"/>
        <v/>
      </c>
      <c r="C350" s="160"/>
      <c r="D350" s="162" t="str">
        <f t="shared" si="51"/>
        <v/>
      </c>
      <c r="E350" s="163" t="s">
        <v>502</v>
      </c>
      <c r="F350" s="164" t="str">
        <f t="shared" si="52"/>
        <v/>
      </c>
      <c r="G350" s="163" t="s">
        <v>502</v>
      </c>
      <c r="H350" s="163" t="s">
        <v>502</v>
      </c>
      <c r="I350" s="164" t="str">
        <f t="shared" si="53"/>
        <v/>
      </c>
      <c r="J350" s="162" t="str">
        <f t="shared" si="54"/>
        <v/>
      </c>
      <c r="K350" s="162" t="str">
        <f t="shared" si="55"/>
        <v/>
      </c>
      <c r="L350" s="166" t="str">
        <f t="shared" si="56"/>
        <v/>
      </c>
      <c r="M350" s="167"/>
      <c r="N350" s="168"/>
      <c r="O350" s="169" t="str">
        <f t="shared" si="57"/>
        <v/>
      </c>
      <c r="P350" s="170" t="str">
        <f t="shared" si="59"/>
        <v/>
      </c>
      <c r="Q350" s="167"/>
      <c r="R350" s="114" t="str">
        <f t="shared" si="58"/>
        <v/>
      </c>
    </row>
    <row r="351" spans="1:18" s="60" customFormat="1" ht="60" customHeight="1" x14ac:dyDescent="0.3">
      <c r="A351" s="158"/>
      <c r="B351" s="159" t="str">
        <f t="shared" si="50"/>
        <v/>
      </c>
      <c r="C351" s="160"/>
      <c r="D351" s="162" t="str">
        <f t="shared" si="51"/>
        <v/>
      </c>
      <c r="E351" s="163" t="s">
        <v>502</v>
      </c>
      <c r="F351" s="164" t="str">
        <f t="shared" si="52"/>
        <v/>
      </c>
      <c r="G351" s="163" t="s">
        <v>502</v>
      </c>
      <c r="H351" s="163" t="s">
        <v>502</v>
      </c>
      <c r="I351" s="164" t="str">
        <f t="shared" si="53"/>
        <v/>
      </c>
      <c r="J351" s="162" t="str">
        <f t="shared" si="54"/>
        <v/>
      </c>
      <c r="K351" s="162" t="str">
        <f t="shared" si="55"/>
        <v/>
      </c>
      <c r="L351" s="166" t="str">
        <f t="shared" si="56"/>
        <v/>
      </c>
      <c r="M351" s="167"/>
      <c r="N351" s="168"/>
      <c r="O351" s="169" t="str">
        <f t="shared" si="57"/>
        <v/>
      </c>
      <c r="P351" s="170" t="str">
        <f t="shared" si="59"/>
        <v/>
      </c>
      <c r="Q351" s="167"/>
      <c r="R351" s="114" t="str">
        <f t="shared" si="58"/>
        <v/>
      </c>
    </row>
    <row r="352" spans="1:18" s="60" customFormat="1" ht="60" customHeight="1" x14ac:dyDescent="0.3">
      <c r="A352" s="158"/>
      <c r="B352" s="159" t="str">
        <f t="shared" si="50"/>
        <v/>
      </c>
      <c r="C352" s="160"/>
      <c r="D352" s="162" t="str">
        <f t="shared" si="51"/>
        <v/>
      </c>
      <c r="E352" s="163" t="s">
        <v>502</v>
      </c>
      <c r="F352" s="164" t="str">
        <f t="shared" si="52"/>
        <v/>
      </c>
      <c r="G352" s="163" t="s">
        <v>502</v>
      </c>
      <c r="H352" s="163" t="s">
        <v>502</v>
      </c>
      <c r="I352" s="164" t="str">
        <f t="shared" si="53"/>
        <v/>
      </c>
      <c r="J352" s="162" t="str">
        <f t="shared" si="54"/>
        <v/>
      </c>
      <c r="K352" s="162" t="str">
        <f t="shared" si="55"/>
        <v/>
      </c>
      <c r="L352" s="166" t="str">
        <f t="shared" si="56"/>
        <v/>
      </c>
      <c r="M352" s="167"/>
      <c r="N352" s="168"/>
      <c r="O352" s="169" t="str">
        <f t="shared" si="57"/>
        <v/>
      </c>
      <c r="P352" s="170" t="str">
        <f t="shared" si="59"/>
        <v/>
      </c>
      <c r="Q352" s="167"/>
      <c r="R352" s="114" t="str">
        <f t="shared" si="58"/>
        <v/>
      </c>
    </row>
    <row r="353" spans="1:18" s="60" customFormat="1" ht="60" customHeight="1" x14ac:dyDescent="0.3">
      <c r="A353" s="158"/>
      <c r="B353" s="159" t="str">
        <f t="shared" si="50"/>
        <v/>
      </c>
      <c r="C353" s="160"/>
      <c r="D353" s="162" t="str">
        <f t="shared" si="51"/>
        <v/>
      </c>
      <c r="E353" s="163" t="s">
        <v>502</v>
      </c>
      <c r="F353" s="164" t="str">
        <f t="shared" si="52"/>
        <v/>
      </c>
      <c r="G353" s="163" t="s">
        <v>502</v>
      </c>
      <c r="H353" s="163" t="s">
        <v>502</v>
      </c>
      <c r="I353" s="164" t="str">
        <f t="shared" si="53"/>
        <v/>
      </c>
      <c r="J353" s="162" t="str">
        <f t="shared" si="54"/>
        <v/>
      </c>
      <c r="K353" s="162" t="str">
        <f t="shared" si="55"/>
        <v/>
      </c>
      <c r="L353" s="166" t="str">
        <f t="shared" si="56"/>
        <v/>
      </c>
      <c r="M353" s="167"/>
      <c r="N353" s="168"/>
      <c r="O353" s="169" t="str">
        <f t="shared" si="57"/>
        <v/>
      </c>
      <c r="P353" s="170" t="str">
        <f t="shared" si="59"/>
        <v/>
      </c>
      <c r="Q353" s="167"/>
      <c r="R353" s="114" t="str">
        <f t="shared" si="58"/>
        <v/>
      </c>
    </row>
    <row r="354" spans="1:18" s="60" customFormat="1" ht="60" customHeight="1" x14ac:dyDescent="0.3">
      <c r="A354" s="158"/>
      <c r="B354" s="159" t="str">
        <f t="shared" si="50"/>
        <v/>
      </c>
      <c r="C354" s="160"/>
      <c r="D354" s="162" t="str">
        <f t="shared" si="51"/>
        <v/>
      </c>
      <c r="E354" s="163" t="s">
        <v>502</v>
      </c>
      <c r="F354" s="164" t="str">
        <f t="shared" si="52"/>
        <v/>
      </c>
      <c r="G354" s="163" t="s">
        <v>502</v>
      </c>
      <c r="H354" s="163" t="s">
        <v>502</v>
      </c>
      <c r="I354" s="164" t="str">
        <f t="shared" si="53"/>
        <v/>
      </c>
      <c r="J354" s="162" t="str">
        <f t="shared" si="54"/>
        <v/>
      </c>
      <c r="K354" s="162" t="str">
        <f t="shared" si="55"/>
        <v/>
      </c>
      <c r="L354" s="166" t="str">
        <f t="shared" si="56"/>
        <v/>
      </c>
      <c r="M354" s="167"/>
      <c r="N354" s="168"/>
      <c r="O354" s="169" t="str">
        <f t="shared" si="57"/>
        <v/>
      </c>
      <c r="P354" s="170" t="str">
        <f t="shared" si="59"/>
        <v/>
      </c>
      <c r="Q354" s="167"/>
      <c r="R354" s="114" t="str">
        <f t="shared" si="58"/>
        <v/>
      </c>
    </row>
    <row r="355" spans="1:18" s="60" customFormat="1" ht="60" customHeight="1" x14ac:dyDescent="0.3">
      <c r="A355" s="158"/>
      <c r="B355" s="159" t="str">
        <f t="shared" si="50"/>
        <v/>
      </c>
      <c r="C355" s="160"/>
      <c r="D355" s="162" t="str">
        <f t="shared" si="51"/>
        <v/>
      </c>
      <c r="E355" s="163" t="s">
        <v>502</v>
      </c>
      <c r="F355" s="164" t="str">
        <f t="shared" si="52"/>
        <v/>
      </c>
      <c r="G355" s="163" t="s">
        <v>502</v>
      </c>
      <c r="H355" s="163" t="s">
        <v>502</v>
      </c>
      <c r="I355" s="164" t="str">
        <f t="shared" si="53"/>
        <v/>
      </c>
      <c r="J355" s="162" t="str">
        <f t="shared" si="54"/>
        <v/>
      </c>
      <c r="K355" s="162" t="str">
        <f t="shared" si="55"/>
        <v/>
      </c>
      <c r="L355" s="166" t="str">
        <f t="shared" si="56"/>
        <v/>
      </c>
      <c r="M355" s="167"/>
      <c r="N355" s="168"/>
      <c r="O355" s="169" t="str">
        <f t="shared" si="57"/>
        <v/>
      </c>
      <c r="P355" s="170" t="str">
        <f t="shared" si="59"/>
        <v/>
      </c>
      <c r="Q355" s="167"/>
      <c r="R355" s="114" t="str">
        <f t="shared" si="58"/>
        <v/>
      </c>
    </row>
    <row r="356" spans="1:18" s="60" customFormat="1" ht="60" customHeight="1" x14ac:dyDescent="0.3">
      <c r="A356" s="158"/>
      <c r="B356" s="159" t="str">
        <f t="shared" si="50"/>
        <v/>
      </c>
      <c r="C356" s="160"/>
      <c r="D356" s="162" t="str">
        <f t="shared" si="51"/>
        <v/>
      </c>
      <c r="E356" s="163" t="s">
        <v>502</v>
      </c>
      <c r="F356" s="164" t="str">
        <f t="shared" si="52"/>
        <v/>
      </c>
      <c r="G356" s="163" t="s">
        <v>502</v>
      </c>
      <c r="H356" s="163" t="s">
        <v>502</v>
      </c>
      <c r="I356" s="164" t="str">
        <f t="shared" si="53"/>
        <v/>
      </c>
      <c r="J356" s="162" t="str">
        <f t="shared" si="54"/>
        <v/>
      </c>
      <c r="K356" s="162" t="str">
        <f t="shared" si="55"/>
        <v/>
      </c>
      <c r="L356" s="166" t="str">
        <f t="shared" si="56"/>
        <v/>
      </c>
      <c r="M356" s="167"/>
      <c r="N356" s="168"/>
      <c r="O356" s="169" t="str">
        <f t="shared" si="57"/>
        <v/>
      </c>
      <c r="P356" s="170" t="str">
        <f t="shared" si="59"/>
        <v/>
      </c>
      <c r="Q356" s="167"/>
      <c r="R356" s="114" t="str">
        <f t="shared" si="58"/>
        <v/>
      </c>
    </row>
    <row r="357" spans="1:18" s="60" customFormat="1" ht="60" customHeight="1" x14ac:dyDescent="0.3">
      <c r="A357" s="158"/>
      <c r="B357" s="159" t="str">
        <f t="shared" si="50"/>
        <v/>
      </c>
      <c r="C357" s="160"/>
      <c r="D357" s="162" t="str">
        <f t="shared" si="51"/>
        <v/>
      </c>
      <c r="E357" s="163" t="s">
        <v>502</v>
      </c>
      <c r="F357" s="164" t="str">
        <f t="shared" si="52"/>
        <v/>
      </c>
      <c r="G357" s="163" t="s">
        <v>502</v>
      </c>
      <c r="H357" s="163" t="s">
        <v>502</v>
      </c>
      <c r="I357" s="164" t="str">
        <f t="shared" si="53"/>
        <v/>
      </c>
      <c r="J357" s="162" t="str">
        <f t="shared" si="54"/>
        <v/>
      </c>
      <c r="K357" s="162" t="str">
        <f t="shared" si="55"/>
        <v/>
      </c>
      <c r="L357" s="166" t="str">
        <f t="shared" si="56"/>
        <v/>
      </c>
      <c r="M357" s="167"/>
      <c r="N357" s="168"/>
      <c r="O357" s="169" t="str">
        <f t="shared" si="57"/>
        <v/>
      </c>
      <c r="P357" s="170" t="str">
        <f t="shared" si="59"/>
        <v/>
      </c>
      <c r="Q357" s="167"/>
      <c r="R357" s="114" t="str">
        <f t="shared" si="58"/>
        <v/>
      </c>
    </row>
    <row r="358" spans="1:18" s="60" customFormat="1" ht="60" customHeight="1" x14ac:dyDescent="0.3">
      <c r="A358" s="158"/>
      <c r="B358" s="159" t="str">
        <f t="shared" si="50"/>
        <v/>
      </c>
      <c r="C358" s="160"/>
      <c r="D358" s="162" t="str">
        <f t="shared" si="51"/>
        <v/>
      </c>
      <c r="E358" s="163" t="s">
        <v>502</v>
      </c>
      <c r="F358" s="164" t="str">
        <f t="shared" si="52"/>
        <v/>
      </c>
      <c r="G358" s="163" t="s">
        <v>502</v>
      </c>
      <c r="H358" s="163" t="s">
        <v>502</v>
      </c>
      <c r="I358" s="164" t="str">
        <f t="shared" si="53"/>
        <v/>
      </c>
      <c r="J358" s="162" t="str">
        <f t="shared" si="54"/>
        <v/>
      </c>
      <c r="K358" s="162" t="str">
        <f t="shared" si="55"/>
        <v/>
      </c>
      <c r="L358" s="166" t="str">
        <f t="shared" si="56"/>
        <v/>
      </c>
      <c r="M358" s="167"/>
      <c r="N358" s="168"/>
      <c r="O358" s="169" t="str">
        <f t="shared" si="57"/>
        <v/>
      </c>
      <c r="P358" s="170" t="str">
        <f t="shared" si="59"/>
        <v/>
      </c>
      <c r="Q358" s="167"/>
      <c r="R358" s="114" t="str">
        <f t="shared" si="58"/>
        <v/>
      </c>
    </row>
    <row r="359" spans="1:18" s="60" customFormat="1" ht="60" customHeight="1" x14ac:dyDescent="0.3">
      <c r="A359" s="158"/>
      <c r="B359" s="159" t="str">
        <f t="shared" si="50"/>
        <v/>
      </c>
      <c r="C359" s="160"/>
      <c r="D359" s="162" t="str">
        <f t="shared" si="51"/>
        <v/>
      </c>
      <c r="E359" s="163" t="s">
        <v>502</v>
      </c>
      <c r="F359" s="164" t="str">
        <f t="shared" si="52"/>
        <v/>
      </c>
      <c r="G359" s="163" t="s">
        <v>502</v>
      </c>
      <c r="H359" s="163" t="s">
        <v>502</v>
      </c>
      <c r="I359" s="164" t="str">
        <f t="shared" si="53"/>
        <v/>
      </c>
      <c r="J359" s="162" t="str">
        <f t="shared" si="54"/>
        <v/>
      </c>
      <c r="K359" s="162" t="str">
        <f t="shared" si="55"/>
        <v/>
      </c>
      <c r="L359" s="166" t="str">
        <f t="shared" si="56"/>
        <v/>
      </c>
      <c r="M359" s="167"/>
      <c r="N359" s="168"/>
      <c r="O359" s="169" t="str">
        <f t="shared" si="57"/>
        <v/>
      </c>
      <c r="P359" s="170" t="str">
        <f t="shared" si="59"/>
        <v/>
      </c>
      <c r="Q359" s="167"/>
      <c r="R359" s="114" t="str">
        <f t="shared" si="58"/>
        <v/>
      </c>
    </row>
    <row r="360" spans="1:18" s="60" customFormat="1" ht="60" customHeight="1" x14ac:dyDescent="0.3">
      <c r="A360" s="158"/>
      <c r="B360" s="159" t="str">
        <f t="shared" si="50"/>
        <v/>
      </c>
      <c r="C360" s="160"/>
      <c r="D360" s="162" t="str">
        <f t="shared" si="51"/>
        <v/>
      </c>
      <c r="E360" s="163" t="s">
        <v>502</v>
      </c>
      <c r="F360" s="164" t="str">
        <f t="shared" si="52"/>
        <v/>
      </c>
      <c r="G360" s="163" t="s">
        <v>502</v>
      </c>
      <c r="H360" s="163" t="s">
        <v>502</v>
      </c>
      <c r="I360" s="164" t="str">
        <f t="shared" si="53"/>
        <v/>
      </c>
      <c r="J360" s="162" t="str">
        <f t="shared" si="54"/>
        <v/>
      </c>
      <c r="K360" s="162" t="str">
        <f t="shared" si="55"/>
        <v/>
      </c>
      <c r="L360" s="166" t="str">
        <f t="shared" si="56"/>
        <v/>
      </c>
      <c r="M360" s="167"/>
      <c r="N360" s="168"/>
      <c r="O360" s="169" t="str">
        <f t="shared" si="57"/>
        <v/>
      </c>
      <c r="P360" s="170" t="str">
        <f t="shared" si="59"/>
        <v/>
      </c>
      <c r="Q360" s="167"/>
      <c r="R360" s="114" t="str">
        <f t="shared" si="58"/>
        <v/>
      </c>
    </row>
    <row r="361" spans="1:18" s="60" customFormat="1" ht="60" customHeight="1" x14ac:dyDescent="0.3">
      <c r="A361" s="158"/>
      <c r="B361" s="159" t="str">
        <f t="shared" si="50"/>
        <v/>
      </c>
      <c r="C361" s="160"/>
      <c r="D361" s="162" t="str">
        <f t="shared" si="51"/>
        <v/>
      </c>
      <c r="E361" s="163" t="s">
        <v>502</v>
      </c>
      <c r="F361" s="164" t="str">
        <f t="shared" si="52"/>
        <v/>
      </c>
      <c r="G361" s="163" t="s">
        <v>502</v>
      </c>
      <c r="H361" s="163" t="s">
        <v>502</v>
      </c>
      <c r="I361" s="164" t="str">
        <f t="shared" si="53"/>
        <v/>
      </c>
      <c r="J361" s="162" t="str">
        <f t="shared" si="54"/>
        <v/>
      </c>
      <c r="K361" s="162" t="str">
        <f t="shared" si="55"/>
        <v/>
      </c>
      <c r="L361" s="166" t="str">
        <f t="shared" si="56"/>
        <v/>
      </c>
      <c r="M361" s="167"/>
      <c r="N361" s="168"/>
      <c r="O361" s="169" t="str">
        <f t="shared" si="57"/>
        <v/>
      </c>
      <c r="P361" s="170" t="str">
        <f t="shared" si="59"/>
        <v/>
      </c>
      <c r="Q361" s="167"/>
      <c r="R361" s="114" t="str">
        <f t="shared" si="58"/>
        <v/>
      </c>
    </row>
    <row r="362" spans="1:18" s="60" customFormat="1" ht="60" customHeight="1" x14ac:dyDescent="0.3">
      <c r="A362" s="158"/>
      <c r="B362" s="159" t="str">
        <f t="shared" si="50"/>
        <v/>
      </c>
      <c r="C362" s="160"/>
      <c r="D362" s="162" t="str">
        <f t="shared" si="51"/>
        <v/>
      </c>
      <c r="E362" s="163" t="s">
        <v>502</v>
      </c>
      <c r="F362" s="164" t="str">
        <f t="shared" si="52"/>
        <v/>
      </c>
      <c r="G362" s="163" t="s">
        <v>502</v>
      </c>
      <c r="H362" s="163" t="s">
        <v>502</v>
      </c>
      <c r="I362" s="164" t="str">
        <f t="shared" si="53"/>
        <v/>
      </c>
      <c r="J362" s="162" t="str">
        <f t="shared" si="54"/>
        <v/>
      </c>
      <c r="K362" s="162" t="str">
        <f t="shared" si="55"/>
        <v/>
      </c>
      <c r="L362" s="166" t="str">
        <f t="shared" si="56"/>
        <v/>
      </c>
      <c r="M362" s="167"/>
      <c r="N362" s="168"/>
      <c r="O362" s="169" t="str">
        <f t="shared" si="57"/>
        <v/>
      </c>
      <c r="P362" s="170" t="str">
        <f t="shared" si="59"/>
        <v/>
      </c>
      <c r="Q362" s="167"/>
      <c r="R362" s="114" t="str">
        <f t="shared" si="58"/>
        <v/>
      </c>
    </row>
    <row r="363" spans="1:18" s="60" customFormat="1" ht="60" customHeight="1" x14ac:dyDescent="0.3">
      <c r="A363" s="158"/>
      <c r="B363" s="159" t="str">
        <f t="shared" si="50"/>
        <v/>
      </c>
      <c r="C363" s="160"/>
      <c r="D363" s="162" t="str">
        <f t="shared" si="51"/>
        <v/>
      </c>
      <c r="E363" s="163" t="s">
        <v>502</v>
      </c>
      <c r="F363" s="164" t="str">
        <f t="shared" si="52"/>
        <v/>
      </c>
      <c r="G363" s="163" t="s">
        <v>502</v>
      </c>
      <c r="H363" s="163" t="s">
        <v>502</v>
      </c>
      <c r="I363" s="164" t="str">
        <f t="shared" si="53"/>
        <v/>
      </c>
      <c r="J363" s="162" t="str">
        <f t="shared" si="54"/>
        <v/>
      </c>
      <c r="K363" s="162" t="str">
        <f t="shared" si="55"/>
        <v/>
      </c>
      <c r="L363" s="166" t="str">
        <f t="shared" si="56"/>
        <v/>
      </c>
      <c r="M363" s="167"/>
      <c r="N363" s="168"/>
      <c r="O363" s="169" t="str">
        <f t="shared" si="57"/>
        <v/>
      </c>
      <c r="P363" s="170" t="str">
        <f t="shared" si="59"/>
        <v/>
      </c>
      <c r="Q363" s="167"/>
      <c r="R363" s="114" t="str">
        <f t="shared" si="58"/>
        <v/>
      </c>
    </row>
    <row r="364" spans="1:18" s="60" customFormat="1" ht="60" customHeight="1" x14ac:dyDescent="0.3">
      <c r="A364" s="158"/>
      <c r="B364" s="159" t="str">
        <f t="shared" si="50"/>
        <v/>
      </c>
      <c r="C364" s="160"/>
      <c r="D364" s="162" t="str">
        <f t="shared" si="51"/>
        <v/>
      </c>
      <c r="E364" s="163" t="s">
        <v>502</v>
      </c>
      <c r="F364" s="164" t="str">
        <f t="shared" si="52"/>
        <v/>
      </c>
      <c r="G364" s="163" t="s">
        <v>502</v>
      </c>
      <c r="H364" s="163" t="s">
        <v>502</v>
      </c>
      <c r="I364" s="164" t="str">
        <f t="shared" si="53"/>
        <v/>
      </c>
      <c r="J364" s="162" t="str">
        <f t="shared" si="54"/>
        <v/>
      </c>
      <c r="K364" s="162" t="str">
        <f t="shared" si="55"/>
        <v/>
      </c>
      <c r="L364" s="166" t="str">
        <f t="shared" si="56"/>
        <v/>
      </c>
      <c r="M364" s="167"/>
      <c r="N364" s="168"/>
      <c r="O364" s="169" t="str">
        <f t="shared" si="57"/>
        <v/>
      </c>
      <c r="P364" s="170" t="str">
        <f t="shared" si="59"/>
        <v/>
      </c>
      <c r="Q364" s="167"/>
      <c r="R364" s="114" t="str">
        <f t="shared" si="58"/>
        <v/>
      </c>
    </row>
    <row r="365" spans="1:18" s="60" customFormat="1" ht="60" customHeight="1" x14ac:dyDescent="0.3">
      <c r="A365" s="158"/>
      <c r="B365" s="159" t="str">
        <f t="shared" si="50"/>
        <v/>
      </c>
      <c r="C365" s="160"/>
      <c r="D365" s="162" t="str">
        <f t="shared" si="51"/>
        <v/>
      </c>
      <c r="E365" s="163" t="s">
        <v>502</v>
      </c>
      <c r="F365" s="164" t="str">
        <f t="shared" si="52"/>
        <v/>
      </c>
      <c r="G365" s="163" t="s">
        <v>502</v>
      </c>
      <c r="H365" s="163" t="s">
        <v>502</v>
      </c>
      <c r="I365" s="164" t="str">
        <f t="shared" si="53"/>
        <v/>
      </c>
      <c r="J365" s="162" t="str">
        <f t="shared" si="54"/>
        <v/>
      </c>
      <c r="K365" s="162" t="str">
        <f t="shared" si="55"/>
        <v/>
      </c>
      <c r="L365" s="166" t="str">
        <f t="shared" si="56"/>
        <v/>
      </c>
      <c r="M365" s="167"/>
      <c r="N365" s="168"/>
      <c r="O365" s="169" t="str">
        <f t="shared" si="57"/>
        <v/>
      </c>
      <c r="P365" s="170" t="str">
        <f t="shared" si="59"/>
        <v/>
      </c>
      <c r="Q365" s="167"/>
      <c r="R365" s="114" t="str">
        <f t="shared" si="58"/>
        <v/>
      </c>
    </row>
    <row r="366" spans="1:18" s="60" customFormat="1" ht="60" customHeight="1" x14ac:dyDescent="0.3">
      <c r="A366" s="158"/>
      <c r="B366" s="159" t="str">
        <f t="shared" si="50"/>
        <v/>
      </c>
      <c r="C366" s="160"/>
      <c r="D366" s="162" t="str">
        <f t="shared" si="51"/>
        <v/>
      </c>
      <c r="E366" s="163" t="s">
        <v>502</v>
      </c>
      <c r="F366" s="164" t="str">
        <f t="shared" si="52"/>
        <v/>
      </c>
      <c r="G366" s="163" t="s">
        <v>502</v>
      </c>
      <c r="H366" s="163" t="s">
        <v>502</v>
      </c>
      <c r="I366" s="164" t="str">
        <f t="shared" si="53"/>
        <v/>
      </c>
      <c r="J366" s="162" t="str">
        <f t="shared" si="54"/>
        <v/>
      </c>
      <c r="K366" s="162" t="str">
        <f t="shared" si="55"/>
        <v/>
      </c>
      <c r="L366" s="166" t="str">
        <f t="shared" si="56"/>
        <v/>
      </c>
      <c r="M366" s="167"/>
      <c r="N366" s="168"/>
      <c r="O366" s="169" t="str">
        <f t="shared" si="57"/>
        <v/>
      </c>
      <c r="P366" s="170" t="str">
        <f t="shared" si="59"/>
        <v/>
      </c>
      <c r="Q366" s="167"/>
      <c r="R366" s="114" t="str">
        <f t="shared" si="58"/>
        <v/>
      </c>
    </row>
    <row r="367" spans="1:18" s="60" customFormat="1" ht="60" customHeight="1" x14ac:dyDescent="0.3">
      <c r="A367" s="158"/>
      <c r="B367" s="159" t="str">
        <f t="shared" si="50"/>
        <v/>
      </c>
      <c r="C367" s="160"/>
      <c r="D367" s="162" t="str">
        <f t="shared" si="51"/>
        <v/>
      </c>
      <c r="E367" s="163" t="s">
        <v>502</v>
      </c>
      <c r="F367" s="164" t="str">
        <f t="shared" si="52"/>
        <v/>
      </c>
      <c r="G367" s="163" t="s">
        <v>502</v>
      </c>
      <c r="H367" s="163" t="s">
        <v>502</v>
      </c>
      <c r="I367" s="164" t="str">
        <f t="shared" si="53"/>
        <v/>
      </c>
      <c r="J367" s="162" t="str">
        <f t="shared" si="54"/>
        <v/>
      </c>
      <c r="K367" s="162" t="str">
        <f t="shared" si="55"/>
        <v/>
      </c>
      <c r="L367" s="166" t="str">
        <f t="shared" si="56"/>
        <v/>
      </c>
      <c r="M367" s="167"/>
      <c r="N367" s="168"/>
      <c r="O367" s="169" t="str">
        <f t="shared" si="57"/>
        <v/>
      </c>
      <c r="P367" s="170" t="str">
        <f t="shared" si="59"/>
        <v/>
      </c>
      <c r="Q367" s="167"/>
      <c r="R367" s="114" t="str">
        <f t="shared" si="58"/>
        <v/>
      </c>
    </row>
    <row r="368" spans="1:18" s="60" customFormat="1" ht="60" customHeight="1" x14ac:dyDescent="0.3">
      <c r="A368" s="158"/>
      <c r="B368" s="159" t="str">
        <f t="shared" si="50"/>
        <v/>
      </c>
      <c r="C368" s="160"/>
      <c r="D368" s="162" t="str">
        <f t="shared" si="51"/>
        <v/>
      </c>
      <c r="E368" s="163" t="s">
        <v>502</v>
      </c>
      <c r="F368" s="164" t="str">
        <f t="shared" si="52"/>
        <v/>
      </c>
      <c r="G368" s="163" t="s">
        <v>502</v>
      </c>
      <c r="H368" s="163" t="s">
        <v>502</v>
      </c>
      <c r="I368" s="164" t="str">
        <f t="shared" si="53"/>
        <v/>
      </c>
      <c r="J368" s="162" t="str">
        <f t="shared" si="54"/>
        <v/>
      </c>
      <c r="K368" s="162" t="str">
        <f t="shared" si="55"/>
        <v/>
      </c>
      <c r="L368" s="166" t="str">
        <f t="shared" si="56"/>
        <v/>
      </c>
      <c r="M368" s="167"/>
      <c r="N368" s="168"/>
      <c r="O368" s="169" t="str">
        <f t="shared" si="57"/>
        <v/>
      </c>
      <c r="P368" s="170" t="str">
        <f t="shared" si="59"/>
        <v/>
      </c>
      <c r="Q368" s="167"/>
      <c r="R368" s="114" t="str">
        <f t="shared" si="58"/>
        <v/>
      </c>
    </row>
    <row r="369" spans="1:18" s="60" customFormat="1" ht="60" customHeight="1" x14ac:dyDescent="0.3">
      <c r="A369" s="158"/>
      <c r="B369" s="159" t="str">
        <f t="shared" si="50"/>
        <v/>
      </c>
      <c r="C369" s="160"/>
      <c r="D369" s="162" t="str">
        <f t="shared" si="51"/>
        <v/>
      </c>
      <c r="E369" s="163" t="s">
        <v>502</v>
      </c>
      <c r="F369" s="164" t="str">
        <f t="shared" si="52"/>
        <v/>
      </c>
      <c r="G369" s="163" t="s">
        <v>502</v>
      </c>
      <c r="H369" s="163" t="s">
        <v>502</v>
      </c>
      <c r="I369" s="164" t="str">
        <f t="shared" si="53"/>
        <v/>
      </c>
      <c r="J369" s="162" t="str">
        <f t="shared" si="54"/>
        <v/>
      </c>
      <c r="K369" s="162" t="str">
        <f t="shared" si="55"/>
        <v/>
      </c>
      <c r="L369" s="166" t="str">
        <f t="shared" si="56"/>
        <v/>
      </c>
      <c r="M369" s="167"/>
      <c r="N369" s="168"/>
      <c r="O369" s="169" t="str">
        <f t="shared" si="57"/>
        <v/>
      </c>
      <c r="P369" s="170" t="str">
        <f t="shared" si="59"/>
        <v/>
      </c>
      <c r="Q369" s="167"/>
      <c r="R369" s="114" t="str">
        <f t="shared" si="58"/>
        <v/>
      </c>
    </row>
    <row r="370" spans="1:18" s="60" customFormat="1" ht="60" customHeight="1" x14ac:dyDescent="0.3">
      <c r="A370" s="158"/>
      <c r="B370" s="159" t="str">
        <f t="shared" si="50"/>
        <v/>
      </c>
      <c r="C370" s="160"/>
      <c r="D370" s="162" t="str">
        <f t="shared" si="51"/>
        <v/>
      </c>
      <c r="E370" s="163" t="s">
        <v>502</v>
      </c>
      <c r="F370" s="164" t="str">
        <f t="shared" si="52"/>
        <v/>
      </c>
      <c r="G370" s="163" t="s">
        <v>502</v>
      </c>
      <c r="H370" s="163" t="s">
        <v>502</v>
      </c>
      <c r="I370" s="164" t="str">
        <f t="shared" si="53"/>
        <v/>
      </c>
      <c r="J370" s="162" t="str">
        <f t="shared" si="54"/>
        <v/>
      </c>
      <c r="K370" s="162" t="str">
        <f t="shared" si="55"/>
        <v/>
      </c>
      <c r="L370" s="166" t="str">
        <f t="shared" si="56"/>
        <v/>
      </c>
      <c r="M370" s="167"/>
      <c r="N370" s="168"/>
      <c r="O370" s="169" t="str">
        <f t="shared" si="57"/>
        <v/>
      </c>
      <c r="P370" s="170" t="str">
        <f t="shared" si="59"/>
        <v/>
      </c>
      <c r="Q370" s="167"/>
      <c r="R370" s="114" t="str">
        <f t="shared" si="58"/>
        <v/>
      </c>
    </row>
    <row r="371" spans="1:18" s="60" customFormat="1" ht="60" customHeight="1" x14ac:dyDescent="0.3">
      <c r="A371" s="158"/>
      <c r="B371" s="159" t="str">
        <f t="shared" si="50"/>
        <v/>
      </c>
      <c r="C371" s="160"/>
      <c r="D371" s="162" t="str">
        <f t="shared" si="51"/>
        <v/>
      </c>
      <c r="E371" s="163" t="s">
        <v>502</v>
      </c>
      <c r="F371" s="164" t="str">
        <f t="shared" si="52"/>
        <v/>
      </c>
      <c r="G371" s="163" t="s">
        <v>502</v>
      </c>
      <c r="H371" s="163" t="s">
        <v>502</v>
      </c>
      <c r="I371" s="164" t="str">
        <f t="shared" si="53"/>
        <v/>
      </c>
      <c r="J371" s="162" t="str">
        <f t="shared" si="54"/>
        <v/>
      </c>
      <c r="K371" s="162" t="str">
        <f t="shared" si="55"/>
        <v/>
      </c>
      <c r="L371" s="166" t="str">
        <f t="shared" si="56"/>
        <v/>
      </c>
      <c r="M371" s="167"/>
      <c r="N371" s="168"/>
      <c r="O371" s="169" t="str">
        <f t="shared" si="57"/>
        <v/>
      </c>
      <c r="P371" s="170" t="str">
        <f t="shared" si="59"/>
        <v/>
      </c>
      <c r="Q371" s="167"/>
      <c r="R371" s="114" t="str">
        <f t="shared" si="58"/>
        <v/>
      </c>
    </row>
    <row r="372" spans="1:18" s="60" customFormat="1" ht="60" customHeight="1" x14ac:dyDescent="0.3">
      <c r="A372" s="158"/>
      <c r="B372" s="159" t="str">
        <f t="shared" si="50"/>
        <v/>
      </c>
      <c r="C372" s="160"/>
      <c r="D372" s="162" t="str">
        <f t="shared" si="51"/>
        <v/>
      </c>
      <c r="E372" s="163" t="s">
        <v>502</v>
      </c>
      <c r="F372" s="164" t="str">
        <f t="shared" si="52"/>
        <v/>
      </c>
      <c r="G372" s="163" t="s">
        <v>502</v>
      </c>
      <c r="H372" s="163" t="s">
        <v>502</v>
      </c>
      <c r="I372" s="164" t="str">
        <f t="shared" si="53"/>
        <v/>
      </c>
      <c r="J372" s="162" t="str">
        <f t="shared" si="54"/>
        <v/>
      </c>
      <c r="K372" s="162" t="str">
        <f t="shared" si="55"/>
        <v/>
      </c>
      <c r="L372" s="166" t="str">
        <f t="shared" si="56"/>
        <v/>
      </c>
      <c r="M372" s="167"/>
      <c r="N372" s="168"/>
      <c r="O372" s="169" t="str">
        <f t="shared" si="57"/>
        <v/>
      </c>
      <c r="P372" s="170" t="str">
        <f t="shared" si="59"/>
        <v/>
      </c>
      <c r="Q372" s="167"/>
      <c r="R372" s="114" t="str">
        <f t="shared" si="58"/>
        <v/>
      </c>
    </row>
    <row r="373" spans="1:18" s="60" customFormat="1" ht="60" customHeight="1" x14ac:dyDescent="0.3">
      <c r="A373" s="158"/>
      <c r="B373" s="159" t="str">
        <f t="shared" si="50"/>
        <v/>
      </c>
      <c r="C373" s="160"/>
      <c r="D373" s="162" t="str">
        <f t="shared" si="51"/>
        <v/>
      </c>
      <c r="E373" s="163" t="s">
        <v>502</v>
      </c>
      <c r="F373" s="164" t="str">
        <f t="shared" si="52"/>
        <v/>
      </c>
      <c r="G373" s="163" t="s">
        <v>502</v>
      </c>
      <c r="H373" s="163" t="s">
        <v>502</v>
      </c>
      <c r="I373" s="164" t="str">
        <f t="shared" si="53"/>
        <v/>
      </c>
      <c r="J373" s="162" t="str">
        <f t="shared" si="54"/>
        <v/>
      </c>
      <c r="K373" s="162" t="str">
        <f t="shared" si="55"/>
        <v/>
      </c>
      <c r="L373" s="166" t="str">
        <f t="shared" si="56"/>
        <v/>
      </c>
      <c r="M373" s="167"/>
      <c r="N373" s="168"/>
      <c r="O373" s="169" t="str">
        <f t="shared" si="57"/>
        <v/>
      </c>
      <c r="P373" s="170" t="str">
        <f t="shared" si="59"/>
        <v/>
      </c>
      <c r="Q373" s="167"/>
      <c r="R373" s="114" t="str">
        <f t="shared" si="58"/>
        <v/>
      </c>
    </row>
    <row r="374" spans="1:18" s="60" customFormat="1" ht="60" customHeight="1" x14ac:dyDescent="0.3">
      <c r="A374" s="158"/>
      <c r="B374" s="159" t="str">
        <f t="shared" si="50"/>
        <v/>
      </c>
      <c r="C374" s="160"/>
      <c r="D374" s="162" t="str">
        <f t="shared" si="51"/>
        <v/>
      </c>
      <c r="E374" s="163" t="s">
        <v>502</v>
      </c>
      <c r="F374" s="164" t="str">
        <f t="shared" si="52"/>
        <v/>
      </c>
      <c r="G374" s="163" t="s">
        <v>502</v>
      </c>
      <c r="H374" s="163" t="s">
        <v>502</v>
      </c>
      <c r="I374" s="164" t="str">
        <f t="shared" si="53"/>
        <v/>
      </c>
      <c r="J374" s="162" t="str">
        <f t="shared" si="54"/>
        <v/>
      </c>
      <c r="K374" s="162" t="str">
        <f t="shared" si="55"/>
        <v/>
      </c>
      <c r="L374" s="166" t="str">
        <f t="shared" si="56"/>
        <v/>
      </c>
      <c r="M374" s="167"/>
      <c r="N374" s="168"/>
      <c r="O374" s="169" t="str">
        <f t="shared" si="57"/>
        <v/>
      </c>
      <c r="P374" s="170" t="str">
        <f t="shared" si="59"/>
        <v/>
      </c>
      <c r="Q374" s="167"/>
      <c r="R374" s="114" t="str">
        <f t="shared" si="58"/>
        <v/>
      </c>
    </row>
    <row r="375" spans="1:18" s="60" customFormat="1" ht="60" customHeight="1" x14ac:dyDescent="0.3">
      <c r="A375" s="158"/>
      <c r="B375" s="159" t="str">
        <f t="shared" si="50"/>
        <v/>
      </c>
      <c r="C375" s="160"/>
      <c r="D375" s="162" t="str">
        <f t="shared" si="51"/>
        <v/>
      </c>
      <c r="E375" s="163" t="s">
        <v>502</v>
      </c>
      <c r="F375" s="164" t="str">
        <f t="shared" si="52"/>
        <v/>
      </c>
      <c r="G375" s="163" t="s">
        <v>502</v>
      </c>
      <c r="H375" s="163" t="s">
        <v>502</v>
      </c>
      <c r="I375" s="164" t="str">
        <f t="shared" si="53"/>
        <v/>
      </c>
      <c r="J375" s="162" t="str">
        <f t="shared" si="54"/>
        <v/>
      </c>
      <c r="K375" s="162" t="str">
        <f t="shared" si="55"/>
        <v/>
      </c>
      <c r="L375" s="166" t="str">
        <f t="shared" si="56"/>
        <v/>
      </c>
      <c r="M375" s="167"/>
      <c r="N375" s="168"/>
      <c r="O375" s="169" t="str">
        <f t="shared" si="57"/>
        <v/>
      </c>
      <c r="P375" s="170" t="str">
        <f t="shared" si="59"/>
        <v/>
      </c>
      <c r="Q375" s="167"/>
      <c r="R375" s="114" t="str">
        <f t="shared" si="58"/>
        <v/>
      </c>
    </row>
    <row r="376" spans="1:18" s="60" customFormat="1" ht="60" customHeight="1" x14ac:dyDescent="0.3">
      <c r="A376" s="158"/>
      <c r="B376" s="159" t="str">
        <f t="shared" si="50"/>
        <v/>
      </c>
      <c r="C376" s="160"/>
      <c r="D376" s="162" t="str">
        <f t="shared" si="51"/>
        <v/>
      </c>
      <c r="E376" s="163" t="s">
        <v>502</v>
      </c>
      <c r="F376" s="164" t="str">
        <f t="shared" si="52"/>
        <v/>
      </c>
      <c r="G376" s="163" t="s">
        <v>502</v>
      </c>
      <c r="H376" s="163" t="s">
        <v>502</v>
      </c>
      <c r="I376" s="164" t="str">
        <f t="shared" si="53"/>
        <v/>
      </c>
      <c r="J376" s="162" t="str">
        <f t="shared" si="54"/>
        <v/>
      </c>
      <c r="K376" s="162" t="str">
        <f t="shared" si="55"/>
        <v/>
      </c>
      <c r="L376" s="166" t="str">
        <f t="shared" si="56"/>
        <v/>
      </c>
      <c r="M376" s="167"/>
      <c r="N376" s="168"/>
      <c r="O376" s="169" t="str">
        <f t="shared" si="57"/>
        <v/>
      </c>
      <c r="P376" s="170" t="str">
        <f t="shared" si="59"/>
        <v/>
      </c>
      <c r="Q376" s="167"/>
      <c r="R376" s="114" t="str">
        <f t="shared" si="58"/>
        <v/>
      </c>
    </row>
    <row r="377" spans="1:18" s="60" customFormat="1" ht="60" customHeight="1" x14ac:dyDescent="0.3">
      <c r="A377" s="158"/>
      <c r="B377" s="159" t="str">
        <f t="shared" si="50"/>
        <v/>
      </c>
      <c r="C377" s="160"/>
      <c r="D377" s="162" t="str">
        <f t="shared" si="51"/>
        <v/>
      </c>
      <c r="E377" s="163" t="s">
        <v>502</v>
      </c>
      <c r="F377" s="164" t="str">
        <f t="shared" si="52"/>
        <v/>
      </c>
      <c r="G377" s="163" t="s">
        <v>502</v>
      </c>
      <c r="H377" s="163" t="s">
        <v>502</v>
      </c>
      <c r="I377" s="164" t="str">
        <f t="shared" si="53"/>
        <v/>
      </c>
      <c r="J377" s="162" t="str">
        <f t="shared" si="54"/>
        <v/>
      </c>
      <c r="K377" s="162" t="str">
        <f t="shared" si="55"/>
        <v/>
      </c>
      <c r="L377" s="166" t="str">
        <f t="shared" si="56"/>
        <v/>
      </c>
      <c r="M377" s="167"/>
      <c r="N377" s="168"/>
      <c r="O377" s="169" t="str">
        <f t="shared" si="57"/>
        <v/>
      </c>
      <c r="P377" s="170" t="str">
        <f t="shared" si="59"/>
        <v/>
      </c>
      <c r="Q377" s="167"/>
      <c r="R377" s="114" t="str">
        <f t="shared" si="58"/>
        <v/>
      </c>
    </row>
    <row r="378" spans="1:18" s="60" customFormat="1" ht="60" customHeight="1" x14ac:dyDescent="0.3">
      <c r="A378" s="158"/>
      <c r="B378" s="159" t="str">
        <f t="shared" si="50"/>
        <v/>
      </c>
      <c r="C378" s="160"/>
      <c r="D378" s="162" t="str">
        <f t="shared" si="51"/>
        <v/>
      </c>
      <c r="E378" s="163" t="s">
        <v>502</v>
      </c>
      <c r="F378" s="164" t="str">
        <f t="shared" si="52"/>
        <v/>
      </c>
      <c r="G378" s="163" t="s">
        <v>502</v>
      </c>
      <c r="H378" s="163" t="s">
        <v>502</v>
      </c>
      <c r="I378" s="164" t="str">
        <f t="shared" si="53"/>
        <v/>
      </c>
      <c r="J378" s="162" t="str">
        <f t="shared" si="54"/>
        <v/>
      </c>
      <c r="K378" s="162" t="str">
        <f t="shared" si="55"/>
        <v/>
      </c>
      <c r="L378" s="166" t="str">
        <f t="shared" si="56"/>
        <v/>
      </c>
      <c r="M378" s="167"/>
      <c r="N378" s="168"/>
      <c r="O378" s="169" t="str">
        <f t="shared" si="57"/>
        <v/>
      </c>
      <c r="P378" s="170" t="str">
        <f t="shared" si="59"/>
        <v/>
      </c>
      <c r="Q378" s="167"/>
      <c r="R378" s="114" t="str">
        <f t="shared" si="58"/>
        <v/>
      </c>
    </row>
    <row r="379" spans="1:18" s="60" customFormat="1" ht="60" customHeight="1" x14ac:dyDescent="0.3">
      <c r="A379" s="158"/>
      <c r="B379" s="159" t="str">
        <f t="shared" si="50"/>
        <v/>
      </c>
      <c r="C379" s="160"/>
      <c r="D379" s="162" t="str">
        <f t="shared" si="51"/>
        <v/>
      </c>
      <c r="E379" s="163" t="s">
        <v>502</v>
      </c>
      <c r="F379" s="164" t="str">
        <f t="shared" si="52"/>
        <v/>
      </c>
      <c r="G379" s="163" t="s">
        <v>502</v>
      </c>
      <c r="H379" s="163" t="s">
        <v>502</v>
      </c>
      <c r="I379" s="164" t="str">
        <f t="shared" si="53"/>
        <v/>
      </c>
      <c r="J379" s="162" t="str">
        <f t="shared" si="54"/>
        <v/>
      </c>
      <c r="K379" s="162" t="str">
        <f t="shared" si="55"/>
        <v/>
      </c>
      <c r="L379" s="166" t="str">
        <f t="shared" si="56"/>
        <v/>
      </c>
      <c r="M379" s="167"/>
      <c r="N379" s="168"/>
      <c r="O379" s="169" t="str">
        <f t="shared" si="57"/>
        <v/>
      </c>
      <c r="P379" s="170" t="str">
        <f t="shared" si="59"/>
        <v/>
      </c>
      <c r="Q379" s="167"/>
      <c r="R379" s="114" t="str">
        <f t="shared" si="58"/>
        <v/>
      </c>
    </row>
    <row r="380" spans="1:18" s="60" customFormat="1" ht="60" customHeight="1" x14ac:dyDescent="0.3">
      <c r="A380" s="158"/>
      <c r="B380" s="159" t="str">
        <f t="shared" si="50"/>
        <v/>
      </c>
      <c r="C380" s="160"/>
      <c r="D380" s="162" t="str">
        <f t="shared" si="51"/>
        <v/>
      </c>
      <c r="E380" s="163" t="s">
        <v>502</v>
      </c>
      <c r="F380" s="164" t="str">
        <f t="shared" si="52"/>
        <v/>
      </c>
      <c r="G380" s="163" t="s">
        <v>502</v>
      </c>
      <c r="H380" s="163" t="s">
        <v>502</v>
      </c>
      <c r="I380" s="164" t="str">
        <f t="shared" si="53"/>
        <v/>
      </c>
      <c r="J380" s="162" t="str">
        <f t="shared" si="54"/>
        <v/>
      </c>
      <c r="K380" s="162" t="str">
        <f t="shared" si="55"/>
        <v/>
      </c>
      <c r="L380" s="166" t="str">
        <f t="shared" si="56"/>
        <v/>
      </c>
      <c r="M380" s="167"/>
      <c r="N380" s="168"/>
      <c r="O380" s="169" t="str">
        <f t="shared" si="57"/>
        <v/>
      </c>
      <c r="P380" s="170" t="str">
        <f t="shared" si="59"/>
        <v/>
      </c>
      <c r="Q380" s="167"/>
      <c r="R380" s="114" t="str">
        <f t="shared" si="58"/>
        <v/>
      </c>
    </row>
    <row r="381" spans="1:18" s="60" customFormat="1" ht="60" customHeight="1" x14ac:dyDescent="0.3">
      <c r="A381" s="158"/>
      <c r="B381" s="159" t="str">
        <f t="shared" si="50"/>
        <v/>
      </c>
      <c r="C381" s="160"/>
      <c r="D381" s="162" t="str">
        <f t="shared" si="51"/>
        <v/>
      </c>
      <c r="E381" s="163" t="s">
        <v>502</v>
      </c>
      <c r="F381" s="164" t="str">
        <f t="shared" si="52"/>
        <v/>
      </c>
      <c r="G381" s="163" t="s">
        <v>502</v>
      </c>
      <c r="H381" s="163" t="s">
        <v>502</v>
      </c>
      <c r="I381" s="164" t="str">
        <f t="shared" si="53"/>
        <v/>
      </c>
      <c r="J381" s="162" t="str">
        <f t="shared" si="54"/>
        <v/>
      </c>
      <c r="K381" s="162" t="str">
        <f t="shared" si="55"/>
        <v/>
      </c>
      <c r="L381" s="166" t="str">
        <f t="shared" si="56"/>
        <v/>
      </c>
      <c r="M381" s="167"/>
      <c r="N381" s="168"/>
      <c r="O381" s="169" t="str">
        <f t="shared" si="57"/>
        <v/>
      </c>
      <c r="P381" s="170" t="str">
        <f t="shared" si="59"/>
        <v/>
      </c>
      <c r="Q381" s="167"/>
      <c r="R381" s="114" t="str">
        <f t="shared" si="58"/>
        <v/>
      </c>
    </row>
    <row r="382" spans="1:18" s="60" customFormat="1" ht="60" customHeight="1" x14ac:dyDescent="0.3">
      <c r="A382" s="158"/>
      <c r="B382" s="159" t="str">
        <f t="shared" si="50"/>
        <v/>
      </c>
      <c r="C382" s="160"/>
      <c r="D382" s="162" t="str">
        <f t="shared" si="51"/>
        <v/>
      </c>
      <c r="E382" s="163" t="s">
        <v>502</v>
      </c>
      <c r="F382" s="164" t="str">
        <f t="shared" si="52"/>
        <v/>
      </c>
      <c r="G382" s="163" t="s">
        <v>502</v>
      </c>
      <c r="H382" s="163" t="s">
        <v>502</v>
      </c>
      <c r="I382" s="164" t="str">
        <f t="shared" si="53"/>
        <v/>
      </c>
      <c r="J382" s="162" t="str">
        <f t="shared" si="54"/>
        <v/>
      </c>
      <c r="K382" s="162" t="str">
        <f t="shared" si="55"/>
        <v/>
      </c>
      <c r="L382" s="166" t="str">
        <f t="shared" si="56"/>
        <v/>
      </c>
      <c r="M382" s="167"/>
      <c r="N382" s="168"/>
      <c r="O382" s="169" t="str">
        <f t="shared" si="57"/>
        <v/>
      </c>
      <c r="P382" s="170" t="str">
        <f t="shared" si="59"/>
        <v/>
      </c>
      <c r="Q382" s="167"/>
      <c r="R382" s="114" t="str">
        <f t="shared" si="58"/>
        <v/>
      </c>
    </row>
    <row r="383" spans="1:18" s="60" customFormat="1" ht="60" customHeight="1" x14ac:dyDescent="0.3">
      <c r="A383" s="158"/>
      <c r="B383" s="159" t="str">
        <f t="shared" si="50"/>
        <v/>
      </c>
      <c r="C383" s="160"/>
      <c r="D383" s="162" t="str">
        <f t="shared" si="51"/>
        <v/>
      </c>
      <c r="E383" s="163" t="s">
        <v>502</v>
      </c>
      <c r="F383" s="164" t="str">
        <f t="shared" si="52"/>
        <v/>
      </c>
      <c r="G383" s="163" t="s">
        <v>502</v>
      </c>
      <c r="H383" s="163" t="s">
        <v>502</v>
      </c>
      <c r="I383" s="164" t="str">
        <f t="shared" si="53"/>
        <v/>
      </c>
      <c r="J383" s="162" t="str">
        <f t="shared" si="54"/>
        <v/>
      </c>
      <c r="K383" s="162" t="str">
        <f t="shared" si="55"/>
        <v/>
      </c>
      <c r="L383" s="166" t="str">
        <f t="shared" si="56"/>
        <v/>
      </c>
      <c r="M383" s="167"/>
      <c r="N383" s="168"/>
      <c r="O383" s="169" t="str">
        <f t="shared" si="57"/>
        <v/>
      </c>
      <c r="P383" s="170" t="str">
        <f t="shared" si="59"/>
        <v/>
      </c>
      <c r="Q383" s="167"/>
      <c r="R383" s="114" t="str">
        <f t="shared" si="58"/>
        <v/>
      </c>
    </row>
    <row r="384" spans="1:18" s="60" customFormat="1" ht="60" customHeight="1" x14ac:dyDescent="0.3">
      <c r="A384" s="158"/>
      <c r="B384" s="159" t="str">
        <f t="shared" si="50"/>
        <v/>
      </c>
      <c r="C384" s="160"/>
      <c r="D384" s="162" t="str">
        <f t="shared" si="51"/>
        <v/>
      </c>
      <c r="E384" s="163" t="s">
        <v>502</v>
      </c>
      <c r="F384" s="164" t="str">
        <f t="shared" si="52"/>
        <v/>
      </c>
      <c r="G384" s="163" t="s">
        <v>502</v>
      </c>
      <c r="H384" s="163" t="s">
        <v>502</v>
      </c>
      <c r="I384" s="164" t="str">
        <f t="shared" si="53"/>
        <v/>
      </c>
      <c r="J384" s="162" t="str">
        <f t="shared" si="54"/>
        <v/>
      </c>
      <c r="K384" s="162" t="str">
        <f t="shared" si="55"/>
        <v/>
      </c>
      <c r="L384" s="166" t="str">
        <f t="shared" si="56"/>
        <v/>
      </c>
      <c r="M384" s="167"/>
      <c r="N384" s="168"/>
      <c r="O384" s="169" t="str">
        <f t="shared" si="57"/>
        <v/>
      </c>
      <c r="P384" s="170" t="str">
        <f t="shared" si="59"/>
        <v/>
      </c>
      <c r="Q384" s="167"/>
      <c r="R384" s="114" t="str">
        <f t="shared" si="58"/>
        <v/>
      </c>
    </row>
    <row r="385" spans="1:18" s="60" customFormat="1" ht="60" customHeight="1" x14ac:dyDescent="0.3">
      <c r="A385" s="158"/>
      <c r="B385" s="159" t="str">
        <f t="shared" si="50"/>
        <v/>
      </c>
      <c r="C385" s="160"/>
      <c r="D385" s="162" t="str">
        <f t="shared" si="51"/>
        <v/>
      </c>
      <c r="E385" s="163" t="s">
        <v>502</v>
      </c>
      <c r="F385" s="164" t="str">
        <f t="shared" si="52"/>
        <v/>
      </c>
      <c r="G385" s="163" t="s">
        <v>502</v>
      </c>
      <c r="H385" s="163" t="s">
        <v>502</v>
      </c>
      <c r="I385" s="164" t="str">
        <f t="shared" si="53"/>
        <v/>
      </c>
      <c r="J385" s="162" t="str">
        <f t="shared" si="54"/>
        <v/>
      </c>
      <c r="K385" s="162" t="str">
        <f t="shared" si="55"/>
        <v/>
      </c>
      <c r="L385" s="166" t="str">
        <f t="shared" si="56"/>
        <v/>
      </c>
      <c r="M385" s="167"/>
      <c r="N385" s="168"/>
      <c r="O385" s="169" t="str">
        <f t="shared" si="57"/>
        <v/>
      </c>
      <c r="P385" s="170" t="str">
        <f t="shared" si="59"/>
        <v/>
      </c>
      <c r="Q385" s="167"/>
      <c r="R385" s="114" t="str">
        <f t="shared" si="58"/>
        <v/>
      </c>
    </row>
    <row r="386" spans="1:18" s="60" customFormat="1" ht="60" customHeight="1" x14ac:dyDescent="0.3">
      <c r="A386" s="158"/>
      <c r="B386" s="159" t="str">
        <f t="shared" si="50"/>
        <v/>
      </c>
      <c r="C386" s="160"/>
      <c r="D386" s="162" t="str">
        <f t="shared" si="51"/>
        <v/>
      </c>
      <c r="E386" s="163" t="s">
        <v>502</v>
      </c>
      <c r="F386" s="164" t="str">
        <f t="shared" si="52"/>
        <v/>
      </c>
      <c r="G386" s="163" t="s">
        <v>502</v>
      </c>
      <c r="H386" s="163" t="s">
        <v>502</v>
      </c>
      <c r="I386" s="164" t="str">
        <f t="shared" si="53"/>
        <v/>
      </c>
      <c r="J386" s="162" t="str">
        <f t="shared" si="54"/>
        <v/>
      </c>
      <c r="K386" s="162" t="str">
        <f t="shared" si="55"/>
        <v/>
      </c>
      <c r="L386" s="166" t="str">
        <f t="shared" si="56"/>
        <v/>
      </c>
      <c r="M386" s="167"/>
      <c r="N386" s="168"/>
      <c r="O386" s="169" t="str">
        <f t="shared" si="57"/>
        <v/>
      </c>
      <c r="P386" s="170" t="str">
        <f t="shared" si="59"/>
        <v/>
      </c>
      <c r="Q386" s="167"/>
      <c r="R386" s="114" t="str">
        <f t="shared" si="58"/>
        <v/>
      </c>
    </row>
    <row r="387" spans="1:18" s="60" customFormat="1" ht="60" customHeight="1" x14ac:dyDescent="0.3">
      <c r="A387" s="158"/>
      <c r="B387" s="159" t="str">
        <f t="shared" si="50"/>
        <v/>
      </c>
      <c r="C387" s="160"/>
      <c r="D387" s="162" t="str">
        <f t="shared" si="51"/>
        <v/>
      </c>
      <c r="E387" s="163" t="s">
        <v>502</v>
      </c>
      <c r="F387" s="164" t="str">
        <f t="shared" si="52"/>
        <v/>
      </c>
      <c r="G387" s="163" t="s">
        <v>502</v>
      </c>
      <c r="H387" s="163" t="s">
        <v>502</v>
      </c>
      <c r="I387" s="164" t="str">
        <f t="shared" si="53"/>
        <v/>
      </c>
      <c r="J387" s="162" t="str">
        <f t="shared" si="54"/>
        <v/>
      </c>
      <c r="K387" s="162" t="str">
        <f t="shared" si="55"/>
        <v/>
      </c>
      <c r="L387" s="166" t="str">
        <f t="shared" si="56"/>
        <v/>
      </c>
      <c r="M387" s="167"/>
      <c r="N387" s="168"/>
      <c r="O387" s="169" t="str">
        <f t="shared" si="57"/>
        <v/>
      </c>
      <c r="P387" s="170" t="str">
        <f t="shared" si="59"/>
        <v/>
      </c>
      <c r="Q387" s="167"/>
      <c r="R387" s="114" t="str">
        <f t="shared" si="58"/>
        <v/>
      </c>
    </row>
    <row r="388" spans="1:18" s="60" customFormat="1" ht="60" customHeight="1" x14ac:dyDescent="0.3">
      <c r="A388" s="158"/>
      <c r="B388" s="159" t="str">
        <f t="shared" si="50"/>
        <v/>
      </c>
      <c r="C388" s="160"/>
      <c r="D388" s="162" t="str">
        <f t="shared" si="51"/>
        <v/>
      </c>
      <c r="E388" s="163" t="s">
        <v>502</v>
      </c>
      <c r="F388" s="164" t="str">
        <f t="shared" si="52"/>
        <v/>
      </c>
      <c r="G388" s="163" t="s">
        <v>502</v>
      </c>
      <c r="H388" s="163" t="s">
        <v>502</v>
      </c>
      <c r="I388" s="164" t="str">
        <f t="shared" si="53"/>
        <v/>
      </c>
      <c r="J388" s="162" t="str">
        <f t="shared" si="54"/>
        <v/>
      </c>
      <c r="K388" s="162" t="str">
        <f t="shared" si="55"/>
        <v/>
      </c>
      <c r="L388" s="166" t="str">
        <f t="shared" si="56"/>
        <v/>
      </c>
      <c r="M388" s="167"/>
      <c r="N388" s="168"/>
      <c r="O388" s="169" t="str">
        <f t="shared" si="57"/>
        <v/>
      </c>
      <c r="P388" s="170" t="str">
        <f t="shared" si="59"/>
        <v/>
      </c>
      <c r="Q388" s="167"/>
      <c r="R388" s="114" t="str">
        <f t="shared" si="58"/>
        <v/>
      </c>
    </row>
    <row r="389" spans="1:18" s="60" customFormat="1" ht="60" customHeight="1" x14ac:dyDescent="0.3">
      <c r="A389" s="158"/>
      <c r="B389" s="159" t="str">
        <f t="shared" si="50"/>
        <v/>
      </c>
      <c r="C389" s="160"/>
      <c r="D389" s="162" t="str">
        <f t="shared" si="51"/>
        <v/>
      </c>
      <c r="E389" s="163" t="s">
        <v>502</v>
      </c>
      <c r="F389" s="164" t="str">
        <f t="shared" si="52"/>
        <v/>
      </c>
      <c r="G389" s="163" t="s">
        <v>502</v>
      </c>
      <c r="H389" s="163" t="s">
        <v>502</v>
      </c>
      <c r="I389" s="164" t="str">
        <f t="shared" si="53"/>
        <v/>
      </c>
      <c r="J389" s="162" t="str">
        <f t="shared" si="54"/>
        <v/>
      </c>
      <c r="K389" s="162" t="str">
        <f t="shared" si="55"/>
        <v/>
      </c>
      <c r="L389" s="166" t="str">
        <f t="shared" si="56"/>
        <v/>
      </c>
      <c r="M389" s="167"/>
      <c r="N389" s="168"/>
      <c r="O389" s="169" t="str">
        <f t="shared" si="57"/>
        <v/>
      </c>
      <c r="P389" s="170" t="str">
        <f t="shared" si="59"/>
        <v/>
      </c>
      <c r="Q389" s="167"/>
      <c r="R389" s="114" t="str">
        <f t="shared" si="58"/>
        <v/>
      </c>
    </row>
    <row r="390" spans="1:18" s="60" customFormat="1" ht="60" customHeight="1" x14ac:dyDescent="0.3">
      <c r="A390" s="158"/>
      <c r="B390" s="159" t="str">
        <f t="shared" si="50"/>
        <v/>
      </c>
      <c r="C390" s="160"/>
      <c r="D390" s="162" t="str">
        <f t="shared" si="51"/>
        <v/>
      </c>
      <c r="E390" s="163" t="s">
        <v>502</v>
      </c>
      <c r="F390" s="164" t="str">
        <f t="shared" si="52"/>
        <v/>
      </c>
      <c r="G390" s="163" t="s">
        <v>502</v>
      </c>
      <c r="H390" s="163" t="s">
        <v>502</v>
      </c>
      <c r="I390" s="164" t="str">
        <f t="shared" si="53"/>
        <v/>
      </c>
      <c r="J390" s="162" t="str">
        <f t="shared" si="54"/>
        <v/>
      </c>
      <c r="K390" s="162" t="str">
        <f t="shared" si="55"/>
        <v/>
      </c>
      <c r="L390" s="166" t="str">
        <f t="shared" si="56"/>
        <v/>
      </c>
      <c r="M390" s="167"/>
      <c r="N390" s="168"/>
      <c r="O390" s="169" t="str">
        <f t="shared" si="57"/>
        <v/>
      </c>
      <c r="P390" s="170" t="str">
        <f t="shared" si="59"/>
        <v/>
      </c>
      <c r="Q390" s="167"/>
      <c r="R390" s="114" t="str">
        <f t="shared" si="58"/>
        <v/>
      </c>
    </row>
    <row r="391" spans="1:18" s="60" customFormat="1" ht="60" customHeight="1" x14ac:dyDescent="0.3">
      <c r="A391" s="158"/>
      <c r="B391" s="159" t="str">
        <f t="shared" si="50"/>
        <v/>
      </c>
      <c r="C391" s="160"/>
      <c r="D391" s="162" t="str">
        <f t="shared" si="51"/>
        <v/>
      </c>
      <c r="E391" s="163" t="s">
        <v>502</v>
      </c>
      <c r="F391" s="164" t="str">
        <f t="shared" si="52"/>
        <v/>
      </c>
      <c r="G391" s="163" t="s">
        <v>502</v>
      </c>
      <c r="H391" s="163" t="s">
        <v>502</v>
      </c>
      <c r="I391" s="164" t="str">
        <f t="shared" si="53"/>
        <v/>
      </c>
      <c r="J391" s="162" t="str">
        <f t="shared" si="54"/>
        <v/>
      </c>
      <c r="K391" s="162" t="str">
        <f t="shared" si="55"/>
        <v/>
      </c>
      <c r="L391" s="166" t="str">
        <f t="shared" si="56"/>
        <v/>
      </c>
      <c r="M391" s="167"/>
      <c r="N391" s="168"/>
      <c r="O391" s="169" t="str">
        <f t="shared" si="57"/>
        <v/>
      </c>
      <c r="P391" s="170" t="str">
        <f t="shared" si="59"/>
        <v/>
      </c>
      <c r="Q391" s="167"/>
      <c r="R391" s="114" t="str">
        <f t="shared" si="58"/>
        <v/>
      </c>
    </row>
    <row r="392" spans="1:18" s="60" customFormat="1" ht="60" customHeight="1" x14ac:dyDescent="0.3">
      <c r="A392" s="158"/>
      <c r="B392" s="159" t="str">
        <f t="shared" si="50"/>
        <v/>
      </c>
      <c r="C392" s="160"/>
      <c r="D392" s="162" t="str">
        <f t="shared" si="51"/>
        <v/>
      </c>
      <c r="E392" s="163" t="s">
        <v>502</v>
      </c>
      <c r="F392" s="164" t="str">
        <f t="shared" si="52"/>
        <v/>
      </c>
      <c r="G392" s="163" t="s">
        <v>502</v>
      </c>
      <c r="H392" s="163" t="s">
        <v>502</v>
      </c>
      <c r="I392" s="164" t="str">
        <f t="shared" si="53"/>
        <v/>
      </c>
      <c r="J392" s="162" t="str">
        <f t="shared" si="54"/>
        <v/>
      </c>
      <c r="K392" s="162" t="str">
        <f t="shared" si="55"/>
        <v/>
      </c>
      <c r="L392" s="166" t="str">
        <f t="shared" si="56"/>
        <v/>
      </c>
      <c r="M392" s="167"/>
      <c r="N392" s="168"/>
      <c r="O392" s="169" t="str">
        <f t="shared" si="57"/>
        <v/>
      </c>
      <c r="P392" s="170" t="str">
        <f t="shared" si="59"/>
        <v/>
      </c>
      <c r="Q392" s="167"/>
      <c r="R392" s="114" t="str">
        <f t="shared" si="58"/>
        <v/>
      </c>
    </row>
    <row r="393" spans="1:18" s="60" customFormat="1" ht="60" customHeight="1" x14ac:dyDescent="0.3">
      <c r="A393" s="158"/>
      <c r="B393" s="159" t="str">
        <f t="shared" si="50"/>
        <v/>
      </c>
      <c r="C393" s="160"/>
      <c r="D393" s="162" t="str">
        <f t="shared" si="51"/>
        <v/>
      </c>
      <c r="E393" s="163" t="s">
        <v>502</v>
      </c>
      <c r="F393" s="164" t="str">
        <f t="shared" si="52"/>
        <v/>
      </c>
      <c r="G393" s="163" t="s">
        <v>502</v>
      </c>
      <c r="H393" s="163" t="s">
        <v>502</v>
      </c>
      <c r="I393" s="164" t="str">
        <f t="shared" si="53"/>
        <v/>
      </c>
      <c r="J393" s="162" t="str">
        <f t="shared" si="54"/>
        <v/>
      </c>
      <c r="K393" s="162" t="str">
        <f t="shared" si="55"/>
        <v/>
      </c>
      <c r="L393" s="166" t="str">
        <f t="shared" si="56"/>
        <v/>
      </c>
      <c r="M393" s="167"/>
      <c r="N393" s="168"/>
      <c r="O393" s="169" t="str">
        <f t="shared" si="57"/>
        <v/>
      </c>
      <c r="P393" s="170" t="str">
        <f t="shared" si="59"/>
        <v/>
      </c>
      <c r="Q393" s="167"/>
      <c r="R393" s="114" t="str">
        <f t="shared" si="58"/>
        <v/>
      </c>
    </row>
    <row r="394" spans="1:18" s="60" customFormat="1" ht="60" customHeight="1" x14ac:dyDescent="0.3">
      <c r="A394" s="158"/>
      <c r="B394" s="159" t="str">
        <f t="shared" si="50"/>
        <v/>
      </c>
      <c r="C394" s="160"/>
      <c r="D394" s="162" t="str">
        <f t="shared" si="51"/>
        <v/>
      </c>
      <c r="E394" s="163" t="s">
        <v>502</v>
      </c>
      <c r="F394" s="164" t="str">
        <f t="shared" si="52"/>
        <v/>
      </c>
      <c r="G394" s="163" t="s">
        <v>502</v>
      </c>
      <c r="H394" s="163" t="s">
        <v>502</v>
      </c>
      <c r="I394" s="164" t="str">
        <f t="shared" si="53"/>
        <v/>
      </c>
      <c r="J394" s="162" t="str">
        <f t="shared" si="54"/>
        <v/>
      </c>
      <c r="K394" s="162" t="str">
        <f t="shared" si="55"/>
        <v/>
      </c>
      <c r="L394" s="166" t="str">
        <f t="shared" si="56"/>
        <v/>
      </c>
      <c r="M394" s="167"/>
      <c r="N394" s="168"/>
      <c r="O394" s="169" t="str">
        <f t="shared" si="57"/>
        <v/>
      </c>
      <c r="P394" s="170" t="str">
        <f t="shared" si="59"/>
        <v/>
      </c>
      <c r="Q394" s="167"/>
      <c r="R394" s="114" t="str">
        <f t="shared" si="58"/>
        <v/>
      </c>
    </row>
    <row r="395" spans="1:18" s="60" customFormat="1" ht="60" customHeight="1" x14ac:dyDescent="0.3">
      <c r="A395" s="158"/>
      <c r="B395" s="159" t="str">
        <f t="shared" si="50"/>
        <v/>
      </c>
      <c r="C395" s="160"/>
      <c r="D395" s="162" t="str">
        <f t="shared" si="51"/>
        <v/>
      </c>
      <c r="E395" s="163" t="s">
        <v>502</v>
      </c>
      <c r="F395" s="164" t="str">
        <f t="shared" si="52"/>
        <v/>
      </c>
      <c r="G395" s="163" t="s">
        <v>502</v>
      </c>
      <c r="H395" s="163" t="s">
        <v>502</v>
      </c>
      <c r="I395" s="164" t="str">
        <f t="shared" si="53"/>
        <v/>
      </c>
      <c r="J395" s="162" t="str">
        <f t="shared" si="54"/>
        <v/>
      </c>
      <c r="K395" s="162" t="str">
        <f t="shared" si="55"/>
        <v/>
      </c>
      <c r="L395" s="166" t="str">
        <f t="shared" si="56"/>
        <v/>
      </c>
      <c r="M395" s="167"/>
      <c r="N395" s="168"/>
      <c r="O395" s="169" t="str">
        <f t="shared" si="57"/>
        <v/>
      </c>
      <c r="P395" s="170" t="str">
        <f t="shared" si="59"/>
        <v/>
      </c>
      <c r="Q395" s="167"/>
      <c r="R395" s="114" t="str">
        <f t="shared" si="58"/>
        <v/>
      </c>
    </row>
    <row r="396" spans="1:18" s="60" customFormat="1" ht="60" customHeight="1" x14ac:dyDescent="0.3">
      <c r="A396" s="158"/>
      <c r="B396" s="159" t="str">
        <f t="shared" si="50"/>
        <v/>
      </c>
      <c r="C396" s="160"/>
      <c r="D396" s="162" t="str">
        <f t="shared" si="51"/>
        <v/>
      </c>
      <c r="E396" s="163" t="s">
        <v>502</v>
      </c>
      <c r="F396" s="164" t="str">
        <f t="shared" si="52"/>
        <v/>
      </c>
      <c r="G396" s="163" t="s">
        <v>502</v>
      </c>
      <c r="H396" s="163" t="s">
        <v>502</v>
      </c>
      <c r="I396" s="164" t="str">
        <f t="shared" si="53"/>
        <v/>
      </c>
      <c r="J396" s="162" t="str">
        <f t="shared" si="54"/>
        <v/>
      </c>
      <c r="K396" s="162" t="str">
        <f t="shared" si="55"/>
        <v/>
      </c>
      <c r="L396" s="166" t="str">
        <f t="shared" si="56"/>
        <v/>
      </c>
      <c r="M396" s="167"/>
      <c r="N396" s="168"/>
      <c r="O396" s="169" t="str">
        <f t="shared" si="57"/>
        <v/>
      </c>
      <c r="P396" s="170" t="str">
        <f t="shared" si="59"/>
        <v/>
      </c>
      <c r="Q396" s="167"/>
      <c r="R396" s="114" t="str">
        <f t="shared" si="58"/>
        <v/>
      </c>
    </row>
    <row r="397" spans="1:18" s="60" customFormat="1" ht="60" customHeight="1" x14ac:dyDescent="0.3">
      <c r="A397" s="158"/>
      <c r="B397" s="159" t="str">
        <f t="shared" si="50"/>
        <v/>
      </c>
      <c r="C397" s="160"/>
      <c r="D397" s="162" t="str">
        <f t="shared" si="51"/>
        <v/>
      </c>
      <c r="E397" s="163" t="s">
        <v>502</v>
      </c>
      <c r="F397" s="164" t="str">
        <f t="shared" si="52"/>
        <v/>
      </c>
      <c r="G397" s="163" t="s">
        <v>502</v>
      </c>
      <c r="H397" s="163" t="s">
        <v>502</v>
      </c>
      <c r="I397" s="164" t="str">
        <f t="shared" si="53"/>
        <v/>
      </c>
      <c r="J397" s="162" t="str">
        <f t="shared" si="54"/>
        <v/>
      </c>
      <c r="K397" s="162" t="str">
        <f t="shared" si="55"/>
        <v/>
      </c>
      <c r="L397" s="166" t="str">
        <f t="shared" si="56"/>
        <v/>
      </c>
      <c r="M397" s="167"/>
      <c r="N397" s="168"/>
      <c r="O397" s="169" t="str">
        <f t="shared" si="57"/>
        <v/>
      </c>
      <c r="P397" s="170" t="str">
        <f t="shared" si="59"/>
        <v/>
      </c>
      <c r="Q397" s="167"/>
      <c r="R397" s="114" t="str">
        <f t="shared" si="58"/>
        <v/>
      </c>
    </row>
    <row r="398" spans="1:18" s="60" customFormat="1" ht="60" customHeight="1" x14ac:dyDescent="0.3">
      <c r="A398" s="158"/>
      <c r="B398" s="159" t="str">
        <f t="shared" si="50"/>
        <v/>
      </c>
      <c r="C398" s="160"/>
      <c r="D398" s="162" t="str">
        <f t="shared" si="51"/>
        <v/>
      </c>
      <c r="E398" s="163" t="s">
        <v>502</v>
      </c>
      <c r="F398" s="164" t="str">
        <f t="shared" si="52"/>
        <v/>
      </c>
      <c r="G398" s="163" t="s">
        <v>502</v>
      </c>
      <c r="H398" s="163" t="s">
        <v>502</v>
      </c>
      <c r="I398" s="164" t="str">
        <f t="shared" si="53"/>
        <v/>
      </c>
      <c r="J398" s="162" t="str">
        <f t="shared" si="54"/>
        <v/>
      </c>
      <c r="K398" s="162" t="str">
        <f t="shared" si="55"/>
        <v/>
      </c>
      <c r="L398" s="166" t="str">
        <f t="shared" si="56"/>
        <v/>
      </c>
      <c r="M398" s="167"/>
      <c r="N398" s="168"/>
      <c r="O398" s="169" t="str">
        <f t="shared" si="57"/>
        <v/>
      </c>
      <c r="P398" s="170" t="str">
        <f t="shared" si="59"/>
        <v/>
      </c>
      <c r="Q398" s="167"/>
      <c r="R398" s="114" t="str">
        <f t="shared" si="58"/>
        <v/>
      </c>
    </row>
    <row r="399" spans="1:18" s="60" customFormat="1" ht="60" customHeight="1" x14ac:dyDescent="0.3">
      <c r="A399" s="158"/>
      <c r="B399" s="159" t="str">
        <f t="shared" si="50"/>
        <v/>
      </c>
      <c r="C399" s="160"/>
      <c r="D399" s="162" t="str">
        <f t="shared" si="51"/>
        <v/>
      </c>
      <c r="E399" s="163" t="s">
        <v>502</v>
      </c>
      <c r="F399" s="164" t="str">
        <f t="shared" si="52"/>
        <v/>
      </c>
      <c r="G399" s="163" t="s">
        <v>502</v>
      </c>
      <c r="H399" s="163" t="s">
        <v>502</v>
      </c>
      <c r="I399" s="164" t="str">
        <f t="shared" si="53"/>
        <v/>
      </c>
      <c r="J399" s="162" t="str">
        <f t="shared" si="54"/>
        <v/>
      </c>
      <c r="K399" s="162" t="str">
        <f t="shared" si="55"/>
        <v/>
      </c>
      <c r="L399" s="166" t="str">
        <f t="shared" si="56"/>
        <v/>
      </c>
      <c r="M399" s="167"/>
      <c r="N399" s="168"/>
      <c r="O399" s="169" t="str">
        <f t="shared" si="57"/>
        <v/>
      </c>
      <c r="P399" s="170" t="str">
        <f t="shared" si="59"/>
        <v/>
      </c>
      <c r="Q399" s="167"/>
      <c r="R399" s="114" t="str">
        <f t="shared" si="58"/>
        <v/>
      </c>
    </row>
    <row r="400" spans="1:18" s="60" customFormat="1" ht="60" customHeight="1" x14ac:dyDescent="0.3">
      <c r="A400" s="158"/>
      <c r="B400" s="159" t="str">
        <f t="shared" si="50"/>
        <v/>
      </c>
      <c r="C400" s="160"/>
      <c r="D400" s="162" t="str">
        <f t="shared" si="51"/>
        <v/>
      </c>
      <c r="E400" s="163" t="s">
        <v>502</v>
      </c>
      <c r="F400" s="164" t="str">
        <f t="shared" si="52"/>
        <v/>
      </c>
      <c r="G400" s="163" t="s">
        <v>502</v>
      </c>
      <c r="H400" s="163" t="s">
        <v>502</v>
      </c>
      <c r="I400" s="164" t="str">
        <f t="shared" si="53"/>
        <v/>
      </c>
      <c r="J400" s="162" t="str">
        <f t="shared" si="54"/>
        <v/>
      </c>
      <c r="K400" s="162" t="str">
        <f t="shared" si="55"/>
        <v/>
      </c>
      <c r="L400" s="166" t="str">
        <f t="shared" si="56"/>
        <v/>
      </c>
      <c r="M400" s="167"/>
      <c r="N400" s="168"/>
      <c r="O400" s="169" t="str">
        <f t="shared" si="57"/>
        <v/>
      </c>
      <c r="P400" s="170" t="str">
        <f t="shared" si="59"/>
        <v/>
      </c>
      <c r="Q400" s="167"/>
      <c r="R400" s="114" t="str">
        <f t="shared" si="58"/>
        <v/>
      </c>
    </row>
    <row r="401" spans="1:18" s="60" customFormat="1" ht="60" customHeight="1" x14ac:dyDescent="0.3">
      <c r="A401" s="158"/>
      <c r="B401" s="159" t="str">
        <f t="shared" si="50"/>
        <v/>
      </c>
      <c r="C401" s="160"/>
      <c r="D401" s="162" t="str">
        <f t="shared" si="51"/>
        <v/>
      </c>
      <c r="E401" s="163" t="s">
        <v>502</v>
      </c>
      <c r="F401" s="164" t="str">
        <f t="shared" si="52"/>
        <v/>
      </c>
      <c r="G401" s="163" t="s">
        <v>502</v>
      </c>
      <c r="H401" s="163" t="s">
        <v>502</v>
      </c>
      <c r="I401" s="164" t="str">
        <f t="shared" si="53"/>
        <v/>
      </c>
      <c r="J401" s="162" t="str">
        <f t="shared" si="54"/>
        <v/>
      </c>
      <c r="K401" s="162" t="str">
        <f t="shared" si="55"/>
        <v/>
      </c>
      <c r="L401" s="166" t="str">
        <f t="shared" si="56"/>
        <v/>
      </c>
      <c r="M401" s="167"/>
      <c r="N401" s="168"/>
      <c r="O401" s="169" t="str">
        <f t="shared" si="57"/>
        <v/>
      </c>
      <c r="P401" s="170" t="str">
        <f t="shared" si="59"/>
        <v/>
      </c>
      <c r="Q401" s="167"/>
      <c r="R401" s="114" t="str">
        <f t="shared" si="58"/>
        <v/>
      </c>
    </row>
    <row r="402" spans="1:18" s="60" customFormat="1" ht="60" customHeight="1" x14ac:dyDescent="0.3">
      <c r="A402" s="158"/>
      <c r="B402" s="159" t="str">
        <f t="shared" ref="B402:B417" si="60">IF($A402="","",_xlfn.XLOOKUP($A402,Proy_Folio,Proy_Nombre,"")&amp;"")</f>
        <v/>
      </c>
      <c r="C402" s="160"/>
      <c r="D402" s="162" t="str">
        <f t="shared" ref="D402:D417" si="61">IF($A402="","",IF($E402&lt;&gt;"",_xlfn.XLOOKUP($E402,Terr_Clave,Terr_Mun,"")&amp;"",IF($G402&lt;&gt;"",_xlfn.XLOOKUP(LEFT($G402,5),Terr_Clave,Terr_Mun,"")&amp;"","")))</f>
        <v/>
      </c>
      <c r="E402" s="163" t="s">
        <v>502</v>
      </c>
      <c r="F402" s="164" t="str">
        <f t="shared" ref="F402:F417" si="62">IF($G402="","",_xlfn.XLOOKUP($G402,AgebU_Loc,AgebU_NomLoc,"")&amp;"")</f>
        <v/>
      </c>
      <c r="G402" s="163" t="s">
        <v>502</v>
      </c>
      <c r="H402" s="163" t="s">
        <v>502</v>
      </c>
      <c r="I402" s="164" t="str">
        <f t="shared" ref="I402:I417" si="63">IF($A402="","",IF($C402=INDEX(Cat_TipoZona,1),IF(OR($G402="",$H402=""),"",$G402&amp;$H402),IF($C402=INDEX(Cat_TipoZona,2),$E402,"")))</f>
        <v/>
      </c>
      <c r="J402" s="162" t="str">
        <f t="shared" ref="J402:J417" si="64">IF($I402="","",IF($C402=INDEX(Cat_TipoZona,1),_xlfn.XLOOKUP($I402,AgebU_Clave,AgebU_ZAP,"")&amp;"",_xlfn.XLOOKUP($I402,Terr_Clave,Terr_ZAP,"")&amp;""))</f>
        <v/>
      </c>
      <c r="K402" s="162" t="str">
        <f t="shared" ref="K402:K417" si="65">IF($I402="","",IF($C402=INDEX(Cat_TipoZona,1),_xlfn.XLOOKUP($I402,AgebU_Clave,AgebU_Marg,"")&amp;"",_xlfn.XLOOKUP($I402,Terr_Clave,Terr_Marg,"")&amp;""))</f>
        <v/>
      </c>
      <c r="L402" s="166" t="str">
        <f t="shared" ref="L402:L417" si="66">IF($I402="","",IF($C402=INDEX(Cat_TipoZona,1),IFERROR(_xlfn.XLOOKUP($I402,AgebU_Clave,AgebU_Pts,""),""),IFERROR(_xlfn.XLOOKUP($I402,Terr_Clave,Terr_Pts,""),"")))</f>
        <v/>
      </c>
      <c r="M402" s="167"/>
      <c r="N402" s="168"/>
      <c r="O402" s="169" t="str">
        <f t="shared" ref="O402:O417" si="67">IF($A402="","",IF(SUMIFS(Ter_Cant,Ter_Folio,$A402)=0,"",$N402/SUMIFS(Ter_Cant,Ter_Folio,$A402)))</f>
        <v/>
      </c>
      <c r="P402" s="170" t="str">
        <f t="shared" si="59"/>
        <v/>
      </c>
      <c r="Q402" s="167"/>
      <c r="R402" s="114" t="str">
        <f t="shared" ref="R402:R417" si="68">IF($A402="","",IF(COUNTIF(Proy_Folio,$A402)=0,"Folio no registrado en 01_Proyectos",IF($C402="","Falta indicar el tipo de zona (urbano/rural)",IF(AND($C402=INDEX(Cat_TipoZona,1),OR($G402="",$H402="")),"Zona urbana: capture clave de localidad y AGEB",IF(AND($C402=INDEX(Cat_TipoZona,2),$E402=""),"Zona rural: capture la clave de municipio",IF($L402="","Territorio sin correspondencia en el catálogo aplicable (99_Catálogos, bloque 24 o 25)",IF(AND(_xlfn.MINIFS(Ter_Sj,Ter_Folio,$A402)&lt;&gt;_xlfn.MAXIFS(Ter_Sj,Ter_Folio,$A402),OR($M402="",$N402="")),"Puntuaciones territoriales distintas: falta unidad y cantidad de incidencia",IF(AND(_xlfn.MINIFS(Ter_Sj,Ter_Folio,$A402)&lt;&gt;_xlfn.MAXIFS(Ter_Sj,Ter_Folio,$A402),ABS(SUMIFS(Ter_Prop,Ter_Folio,$A402)-1)&gt;0.005),"Las proporciones de incidencia del proyecto no suman 100 %",""))))))))</f>
        <v/>
      </c>
    </row>
    <row r="403" spans="1:18" s="60" customFormat="1" ht="60" customHeight="1" x14ac:dyDescent="0.3">
      <c r="A403" s="158"/>
      <c r="B403" s="159" t="str">
        <f t="shared" si="60"/>
        <v/>
      </c>
      <c r="C403" s="160"/>
      <c r="D403" s="162" t="str">
        <f t="shared" si="61"/>
        <v/>
      </c>
      <c r="E403" s="163" t="s">
        <v>502</v>
      </c>
      <c r="F403" s="164" t="str">
        <f t="shared" si="62"/>
        <v/>
      </c>
      <c r="G403" s="163" t="s">
        <v>502</v>
      </c>
      <c r="H403" s="163" t="s">
        <v>502</v>
      </c>
      <c r="I403" s="164" t="str">
        <f t="shared" si="63"/>
        <v/>
      </c>
      <c r="J403" s="162" t="str">
        <f t="shared" si="64"/>
        <v/>
      </c>
      <c r="K403" s="162" t="str">
        <f t="shared" si="65"/>
        <v/>
      </c>
      <c r="L403" s="166" t="str">
        <f t="shared" si="66"/>
        <v/>
      </c>
      <c r="M403" s="167"/>
      <c r="N403" s="168"/>
      <c r="O403" s="169" t="str">
        <f t="shared" si="67"/>
        <v/>
      </c>
      <c r="P403" s="170" t="str">
        <f t="shared" ref="P403:P417" si="69">IF(OR($L403="",$O403=""),"",$L403*$O403)</f>
        <v/>
      </c>
      <c r="Q403" s="167"/>
      <c r="R403" s="114" t="str">
        <f t="shared" si="68"/>
        <v/>
      </c>
    </row>
    <row r="404" spans="1:18" s="60" customFormat="1" ht="60" customHeight="1" x14ac:dyDescent="0.3">
      <c r="A404" s="158"/>
      <c r="B404" s="159" t="str">
        <f t="shared" si="60"/>
        <v/>
      </c>
      <c r="C404" s="160"/>
      <c r="D404" s="162" t="str">
        <f t="shared" si="61"/>
        <v/>
      </c>
      <c r="E404" s="163" t="s">
        <v>502</v>
      </c>
      <c r="F404" s="164" t="str">
        <f t="shared" si="62"/>
        <v/>
      </c>
      <c r="G404" s="163" t="s">
        <v>502</v>
      </c>
      <c r="H404" s="163" t="s">
        <v>502</v>
      </c>
      <c r="I404" s="164" t="str">
        <f t="shared" si="63"/>
        <v/>
      </c>
      <c r="J404" s="162" t="str">
        <f t="shared" si="64"/>
        <v/>
      </c>
      <c r="K404" s="162" t="str">
        <f t="shared" si="65"/>
        <v/>
      </c>
      <c r="L404" s="166" t="str">
        <f t="shared" si="66"/>
        <v/>
      </c>
      <c r="M404" s="167"/>
      <c r="N404" s="168"/>
      <c r="O404" s="169" t="str">
        <f t="shared" si="67"/>
        <v/>
      </c>
      <c r="P404" s="170" t="str">
        <f t="shared" si="69"/>
        <v/>
      </c>
      <c r="Q404" s="167"/>
      <c r="R404" s="114" t="str">
        <f t="shared" si="68"/>
        <v/>
      </c>
    </row>
    <row r="405" spans="1:18" s="60" customFormat="1" ht="60" customHeight="1" x14ac:dyDescent="0.3">
      <c r="A405" s="158"/>
      <c r="B405" s="159" t="str">
        <f t="shared" si="60"/>
        <v/>
      </c>
      <c r="C405" s="160"/>
      <c r="D405" s="162" t="str">
        <f t="shared" si="61"/>
        <v/>
      </c>
      <c r="E405" s="163" t="s">
        <v>502</v>
      </c>
      <c r="F405" s="164" t="str">
        <f t="shared" si="62"/>
        <v/>
      </c>
      <c r="G405" s="163" t="s">
        <v>502</v>
      </c>
      <c r="H405" s="163" t="s">
        <v>502</v>
      </c>
      <c r="I405" s="164" t="str">
        <f t="shared" si="63"/>
        <v/>
      </c>
      <c r="J405" s="162" t="str">
        <f t="shared" si="64"/>
        <v/>
      </c>
      <c r="K405" s="162" t="str">
        <f t="shared" si="65"/>
        <v/>
      </c>
      <c r="L405" s="166" t="str">
        <f t="shared" si="66"/>
        <v/>
      </c>
      <c r="M405" s="167"/>
      <c r="N405" s="168"/>
      <c r="O405" s="169" t="str">
        <f t="shared" si="67"/>
        <v/>
      </c>
      <c r="P405" s="170" t="str">
        <f t="shared" si="69"/>
        <v/>
      </c>
      <c r="Q405" s="167"/>
      <c r="R405" s="114" t="str">
        <f t="shared" si="68"/>
        <v/>
      </c>
    </row>
    <row r="406" spans="1:18" s="60" customFormat="1" ht="60" customHeight="1" x14ac:dyDescent="0.3">
      <c r="A406" s="158"/>
      <c r="B406" s="159" t="str">
        <f t="shared" si="60"/>
        <v/>
      </c>
      <c r="C406" s="160"/>
      <c r="D406" s="162" t="str">
        <f t="shared" si="61"/>
        <v/>
      </c>
      <c r="E406" s="163" t="s">
        <v>502</v>
      </c>
      <c r="F406" s="164" t="str">
        <f t="shared" si="62"/>
        <v/>
      </c>
      <c r="G406" s="163" t="s">
        <v>502</v>
      </c>
      <c r="H406" s="163" t="s">
        <v>502</v>
      </c>
      <c r="I406" s="164" t="str">
        <f t="shared" si="63"/>
        <v/>
      </c>
      <c r="J406" s="162" t="str">
        <f t="shared" si="64"/>
        <v/>
      </c>
      <c r="K406" s="162" t="str">
        <f t="shared" si="65"/>
        <v/>
      </c>
      <c r="L406" s="166" t="str">
        <f t="shared" si="66"/>
        <v/>
      </c>
      <c r="M406" s="167"/>
      <c r="N406" s="168"/>
      <c r="O406" s="169" t="str">
        <f t="shared" si="67"/>
        <v/>
      </c>
      <c r="P406" s="170" t="str">
        <f t="shared" si="69"/>
        <v/>
      </c>
      <c r="Q406" s="167"/>
      <c r="R406" s="114" t="str">
        <f t="shared" si="68"/>
        <v/>
      </c>
    </row>
    <row r="407" spans="1:18" s="60" customFormat="1" ht="60" customHeight="1" x14ac:dyDescent="0.3">
      <c r="A407" s="158"/>
      <c r="B407" s="159" t="str">
        <f t="shared" si="60"/>
        <v/>
      </c>
      <c r="C407" s="160"/>
      <c r="D407" s="162" t="str">
        <f t="shared" si="61"/>
        <v/>
      </c>
      <c r="E407" s="163" t="s">
        <v>502</v>
      </c>
      <c r="F407" s="164" t="str">
        <f t="shared" si="62"/>
        <v/>
      </c>
      <c r="G407" s="163" t="s">
        <v>502</v>
      </c>
      <c r="H407" s="163" t="s">
        <v>502</v>
      </c>
      <c r="I407" s="164" t="str">
        <f t="shared" si="63"/>
        <v/>
      </c>
      <c r="J407" s="162" t="str">
        <f t="shared" si="64"/>
        <v/>
      </c>
      <c r="K407" s="162" t="str">
        <f t="shared" si="65"/>
        <v/>
      </c>
      <c r="L407" s="166" t="str">
        <f t="shared" si="66"/>
        <v/>
      </c>
      <c r="M407" s="167"/>
      <c r="N407" s="168"/>
      <c r="O407" s="169" t="str">
        <f t="shared" si="67"/>
        <v/>
      </c>
      <c r="P407" s="170" t="str">
        <f t="shared" si="69"/>
        <v/>
      </c>
      <c r="Q407" s="167"/>
      <c r="R407" s="114" t="str">
        <f t="shared" si="68"/>
        <v/>
      </c>
    </row>
    <row r="408" spans="1:18" s="60" customFormat="1" ht="60" customHeight="1" x14ac:dyDescent="0.3">
      <c r="A408" s="158"/>
      <c r="B408" s="159" t="str">
        <f t="shared" si="60"/>
        <v/>
      </c>
      <c r="C408" s="160"/>
      <c r="D408" s="162" t="str">
        <f t="shared" si="61"/>
        <v/>
      </c>
      <c r="E408" s="163" t="s">
        <v>502</v>
      </c>
      <c r="F408" s="164" t="str">
        <f t="shared" si="62"/>
        <v/>
      </c>
      <c r="G408" s="163" t="s">
        <v>502</v>
      </c>
      <c r="H408" s="163" t="s">
        <v>502</v>
      </c>
      <c r="I408" s="164" t="str">
        <f t="shared" si="63"/>
        <v/>
      </c>
      <c r="J408" s="162" t="str">
        <f t="shared" si="64"/>
        <v/>
      </c>
      <c r="K408" s="162" t="str">
        <f t="shared" si="65"/>
        <v/>
      </c>
      <c r="L408" s="166" t="str">
        <f t="shared" si="66"/>
        <v/>
      </c>
      <c r="M408" s="167"/>
      <c r="N408" s="168"/>
      <c r="O408" s="169" t="str">
        <f t="shared" si="67"/>
        <v/>
      </c>
      <c r="P408" s="170" t="str">
        <f t="shared" si="69"/>
        <v/>
      </c>
      <c r="Q408" s="167"/>
      <c r="R408" s="114" t="str">
        <f t="shared" si="68"/>
        <v/>
      </c>
    </row>
    <row r="409" spans="1:18" s="60" customFormat="1" ht="60" customHeight="1" x14ac:dyDescent="0.3">
      <c r="A409" s="158"/>
      <c r="B409" s="159" t="str">
        <f t="shared" si="60"/>
        <v/>
      </c>
      <c r="C409" s="160"/>
      <c r="D409" s="162" t="str">
        <f t="shared" si="61"/>
        <v/>
      </c>
      <c r="E409" s="163" t="s">
        <v>502</v>
      </c>
      <c r="F409" s="164" t="str">
        <f t="shared" si="62"/>
        <v/>
      </c>
      <c r="G409" s="163" t="s">
        <v>502</v>
      </c>
      <c r="H409" s="163" t="s">
        <v>502</v>
      </c>
      <c r="I409" s="164" t="str">
        <f t="shared" si="63"/>
        <v/>
      </c>
      <c r="J409" s="162" t="str">
        <f t="shared" si="64"/>
        <v/>
      </c>
      <c r="K409" s="162" t="str">
        <f t="shared" si="65"/>
        <v/>
      </c>
      <c r="L409" s="166" t="str">
        <f t="shared" si="66"/>
        <v/>
      </c>
      <c r="M409" s="167"/>
      <c r="N409" s="168"/>
      <c r="O409" s="169" t="str">
        <f t="shared" si="67"/>
        <v/>
      </c>
      <c r="P409" s="170" t="str">
        <f t="shared" si="69"/>
        <v/>
      </c>
      <c r="Q409" s="167"/>
      <c r="R409" s="114" t="str">
        <f t="shared" si="68"/>
        <v/>
      </c>
    </row>
    <row r="410" spans="1:18" s="60" customFormat="1" ht="60" customHeight="1" x14ac:dyDescent="0.3">
      <c r="A410" s="158"/>
      <c r="B410" s="159" t="str">
        <f t="shared" si="60"/>
        <v/>
      </c>
      <c r="C410" s="160"/>
      <c r="D410" s="162" t="str">
        <f t="shared" si="61"/>
        <v/>
      </c>
      <c r="E410" s="163" t="s">
        <v>502</v>
      </c>
      <c r="F410" s="164" t="str">
        <f t="shared" si="62"/>
        <v/>
      </c>
      <c r="G410" s="163" t="s">
        <v>502</v>
      </c>
      <c r="H410" s="163" t="s">
        <v>502</v>
      </c>
      <c r="I410" s="164" t="str">
        <f t="shared" si="63"/>
        <v/>
      </c>
      <c r="J410" s="162" t="str">
        <f t="shared" si="64"/>
        <v/>
      </c>
      <c r="K410" s="162" t="str">
        <f t="shared" si="65"/>
        <v/>
      </c>
      <c r="L410" s="166" t="str">
        <f t="shared" si="66"/>
        <v/>
      </c>
      <c r="M410" s="167"/>
      <c r="N410" s="168"/>
      <c r="O410" s="169" t="str">
        <f t="shared" si="67"/>
        <v/>
      </c>
      <c r="P410" s="170" t="str">
        <f t="shared" si="69"/>
        <v/>
      </c>
      <c r="Q410" s="167"/>
      <c r="R410" s="114" t="str">
        <f t="shared" si="68"/>
        <v/>
      </c>
    </row>
    <row r="411" spans="1:18" s="60" customFormat="1" ht="60" customHeight="1" x14ac:dyDescent="0.3">
      <c r="A411" s="158"/>
      <c r="B411" s="159" t="str">
        <f t="shared" si="60"/>
        <v/>
      </c>
      <c r="C411" s="160"/>
      <c r="D411" s="162" t="str">
        <f t="shared" si="61"/>
        <v/>
      </c>
      <c r="E411" s="163" t="s">
        <v>502</v>
      </c>
      <c r="F411" s="164" t="str">
        <f t="shared" si="62"/>
        <v/>
      </c>
      <c r="G411" s="163" t="s">
        <v>502</v>
      </c>
      <c r="H411" s="163" t="s">
        <v>502</v>
      </c>
      <c r="I411" s="164" t="str">
        <f t="shared" si="63"/>
        <v/>
      </c>
      <c r="J411" s="162" t="str">
        <f t="shared" si="64"/>
        <v/>
      </c>
      <c r="K411" s="162" t="str">
        <f t="shared" si="65"/>
        <v/>
      </c>
      <c r="L411" s="166" t="str">
        <f t="shared" si="66"/>
        <v/>
      </c>
      <c r="M411" s="167"/>
      <c r="N411" s="168"/>
      <c r="O411" s="169" t="str">
        <f t="shared" si="67"/>
        <v/>
      </c>
      <c r="P411" s="170" t="str">
        <f t="shared" si="69"/>
        <v/>
      </c>
      <c r="Q411" s="167"/>
      <c r="R411" s="114" t="str">
        <f t="shared" si="68"/>
        <v/>
      </c>
    </row>
    <row r="412" spans="1:18" s="60" customFormat="1" ht="60" customHeight="1" x14ac:dyDescent="0.3">
      <c r="A412" s="158"/>
      <c r="B412" s="159" t="str">
        <f t="shared" si="60"/>
        <v/>
      </c>
      <c r="C412" s="160"/>
      <c r="D412" s="162" t="str">
        <f t="shared" si="61"/>
        <v/>
      </c>
      <c r="E412" s="163" t="s">
        <v>502</v>
      </c>
      <c r="F412" s="164" t="str">
        <f t="shared" si="62"/>
        <v/>
      </c>
      <c r="G412" s="163" t="s">
        <v>502</v>
      </c>
      <c r="H412" s="163" t="s">
        <v>502</v>
      </c>
      <c r="I412" s="164" t="str">
        <f t="shared" si="63"/>
        <v/>
      </c>
      <c r="J412" s="162" t="str">
        <f t="shared" si="64"/>
        <v/>
      </c>
      <c r="K412" s="162" t="str">
        <f t="shared" si="65"/>
        <v/>
      </c>
      <c r="L412" s="166" t="str">
        <f t="shared" si="66"/>
        <v/>
      </c>
      <c r="M412" s="167"/>
      <c r="N412" s="168"/>
      <c r="O412" s="169" t="str">
        <f t="shared" si="67"/>
        <v/>
      </c>
      <c r="P412" s="170" t="str">
        <f t="shared" si="69"/>
        <v/>
      </c>
      <c r="Q412" s="167"/>
      <c r="R412" s="114" t="str">
        <f t="shared" si="68"/>
        <v/>
      </c>
    </row>
    <row r="413" spans="1:18" s="60" customFormat="1" ht="60" customHeight="1" x14ac:dyDescent="0.3">
      <c r="A413" s="158"/>
      <c r="B413" s="159" t="str">
        <f t="shared" si="60"/>
        <v/>
      </c>
      <c r="C413" s="160"/>
      <c r="D413" s="162" t="str">
        <f t="shared" si="61"/>
        <v/>
      </c>
      <c r="E413" s="163" t="s">
        <v>502</v>
      </c>
      <c r="F413" s="164" t="str">
        <f t="shared" si="62"/>
        <v/>
      </c>
      <c r="G413" s="163" t="s">
        <v>502</v>
      </c>
      <c r="H413" s="163" t="s">
        <v>502</v>
      </c>
      <c r="I413" s="164" t="str">
        <f t="shared" si="63"/>
        <v/>
      </c>
      <c r="J413" s="162" t="str">
        <f t="shared" si="64"/>
        <v/>
      </c>
      <c r="K413" s="162" t="str">
        <f t="shared" si="65"/>
        <v/>
      </c>
      <c r="L413" s="166" t="str">
        <f t="shared" si="66"/>
        <v/>
      </c>
      <c r="M413" s="167"/>
      <c r="N413" s="168"/>
      <c r="O413" s="169" t="str">
        <f t="shared" si="67"/>
        <v/>
      </c>
      <c r="P413" s="170" t="str">
        <f t="shared" si="69"/>
        <v/>
      </c>
      <c r="Q413" s="167"/>
      <c r="R413" s="114" t="str">
        <f t="shared" si="68"/>
        <v/>
      </c>
    </row>
    <row r="414" spans="1:18" s="60" customFormat="1" ht="60" customHeight="1" x14ac:dyDescent="0.3">
      <c r="A414" s="158"/>
      <c r="B414" s="159" t="str">
        <f t="shared" si="60"/>
        <v/>
      </c>
      <c r="C414" s="160"/>
      <c r="D414" s="162" t="str">
        <f t="shared" si="61"/>
        <v/>
      </c>
      <c r="E414" s="163" t="s">
        <v>502</v>
      </c>
      <c r="F414" s="164" t="str">
        <f t="shared" si="62"/>
        <v/>
      </c>
      <c r="G414" s="163" t="s">
        <v>502</v>
      </c>
      <c r="H414" s="163" t="s">
        <v>502</v>
      </c>
      <c r="I414" s="164" t="str">
        <f t="shared" si="63"/>
        <v/>
      </c>
      <c r="J414" s="162" t="str">
        <f t="shared" si="64"/>
        <v/>
      </c>
      <c r="K414" s="162" t="str">
        <f t="shared" si="65"/>
        <v/>
      </c>
      <c r="L414" s="166" t="str">
        <f t="shared" si="66"/>
        <v/>
      </c>
      <c r="M414" s="167"/>
      <c r="N414" s="168"/>
      <c r="O414" s="169" t="str">
        <f t="shared" si="67"/>
        <v/>
      </c>
      <c r="P414" s="170" t="str">
        <f t="shared" si="69"/>
        <v/>
      </c>
      <c r="Q414" s="167"/>
      <c r="R414" s="114" t="str">
        <f t="shared" si="68"/>
        <v/>
      </c>
    </row>
    <row r="415" spans="1:18" s="60" customFormat="1" ht="60" customHeight="1" x14ac:dyDescent="0.3">
      <c r="A415" s="158"/>
      <c r="B415" s="159" t="str">
        <f t="shared" si="60"/>
        <v/>
      </c>
      <c r="C415" s="160"/>
      <c r="D415" s="162" t="str">
        <f t="shared" si="61"/>
        <v/>
      </c>
      <c r="E415" s="163" t="s">
        <v>502</v>
      </c>
      <c r="F415" s="164" t="str">
        <f t="shared" si="62"/>
        <v/>
      </c>
      <c r="G415" s="163" t="s">
        <v>502</v>
      </c>
      <c r="H415" s="163" t="s">
        <v>502</v>
      </c>
      <c r="I415" s="164" t="str">
        <f t="shared" si="63"/>
        <v/>
      </c>
      <c r="J415" s="162" t="str">
        <f t="shared" si="64"/>
        <v/>
      </c>
      <c r="K415" s="162" t="str">
        <f t="shared" si="65"/>
        <v/>
      </c>
      <c r="L415" s="166" t="str">
        <f t="shared" si="66"/>
        <v/>
      </c>
      <c r="M415" s="167"/>
      <c r="N415" s="168"/>
      <c r="O415" s="169" t="str">
        <f t="shared" si="67"/>
        <v/>
      </c>
      <c r="P415" s="170" t="str">
        <f t="shared" si="69"/>
        <v/>
      </c>
      <c r="Q415" s="167"/>
      <c r="R415" s="114" t="str">
        <f t="shared" si="68"/>
        <v/>
      </c>
    </row>
    <row r="416" spans="1:18" s="60" customFormat="1" ht="60" customHeight="1" x14ac:dyDescent="0.3">
      <c r="A416" s="158"/>
      <c r="B416" s="159" t="str">
        <f t="shared" si="60"/>
        <v/>
      </c>
      <c r="C416" s="160"/>
      <c r="D416" s="162" t="str">
        <f t="shared" si="61"/>
        <v/>
      </c>
      <c r="E416" s="163" t="s">
        <v>502</v>
      </c>
      <c r="F416" s="164" t="str">
        <f t="shared" si="62"/>
        <v/>
      </c>
      <c r="G416" s="163" t="s">
        <v>502</v>
      </c>
      <c r="H416" s="163" t="s">
        <v>502</v>
      </c>
      <c r="I416" s="164" t="str">
        <f t="shared" si="63"/>
        <v/>
      </c>
      <c r="J416" s="162" t="str">
        <f t="shared" si="64"/>
        <v/>
      </c>
      <c r="K416" s="162" t="str">
        <f t="shared" si="65"/>
        <v/>
      </c>
      <c r="L416" s="166" t="str">
        <f t="shared" si="66"/>
        <v/>
      </c>
      <c r="M416" s="167"/>
      <c r="N416" s="168"/>
      <c r="O416" s="169" t="str">
        <f t="shared" si="67"/>
        <v/>
      </c>
      <c r="P416" s="170" t="str">
        <f t="shared" si="69"/>
        <v/>
      </c>
      <c r="Q416" s="167"/>
      <c r="R416" s="114" t="str">
        <f t="shared" si="68"/>
        <v/>
      </c>
    </row>
    <row r="417" spans="1:18" s="60" customFormat="1" ht="60" customHeight="1" x14ac:dyDescent="0.3">
      <c r="A417" s="158"/>
      <c r="B417" s="159" t="str">
        <f t="shared" si="60"/>
        <v/>
      </c>
      <c r="C417" s="160"/>
      <c r="D417" s="162" t="str">
        <f t="shared" si="61"/>
        <v/>
      </c>
      <c r="E417" s="163" t="s">
        <v>502</v>
      </c>
      <c r="F417" s="164" t="str">
        <f t="shared" si="62"/>
        <v/>
      </c>
      <c r="G417" s="163" t="s">
        <v>502</v>
      </c>
      <c r="H417" s="163" t="s">
        <v>502</v>
      </c>
      <c r="I417" s="164" t="str">
        <f t="shared" si="63"/>
        <v/>
      </c>
      <c r="J417" s="162" t="str">
        <f t="shared" si="64"/>
        <v/>
      </c>
      <c r="K417" s="162" t="str">
        <f t="shared" si="65"/>
        <v/>
      </c>
      <c r="L417" s="166" t="str">
        <f t="shared" si="66"/>
        <v/>
      </c>
      <c r="M417" s="167"/>
      <c r="N417" s="168"/>
      <c r="O417" s="169" t="str">
        <f t="shared" si="67"/>
        <v/>
      </c>
      <c r="P417" s="170" t="str">
        <f t="shared" si="69"/>
        <v/>
      </c>
      <c r="Q417" s="167"/>
      <c r="R417" s="114" t="str">
        <f t="shared" si="68"/>
        <v/>
      </c>
    </row>
  </sheetData>
  <sheetProtection algorithmName="SHA-512" hashValue="LdqSnQ9a0qdv7ByEZrkXveFZ6rndEI99Vm3axgGltqoCcK671VKCRfDnT3HuADP726LTFo+Rh96gp26MYNR45Q==" saltValue="N2tF26CoZK+qlYgb5PZ8gg==" spinCount="100000" sheet="1" formatColumns="0" formatRows="0" sort="0" autoFilter="0"/>
  <autoFilter ref="A17:R417" xr:uid="{C735730F-155E-4862-9F13-7487A2578035}"/>
  <mergeCells count="23">
    <mergeCell ref="A14:R15"/>
    <mergeCell ref="E3:G3"/>
    <mergeCell ref="H3:I3"/>
    <mergeCell ref="H8:I10"/>
    <mergeCell ref="A11:B11"/>
    <mergeCell ref="C11:D11"/>
    <mergeCell ref="A12:B12"/>
    <mergeCell ref="C12:D12"/>
    <mergeCell ref="A8:B8"/>
    <mergeCell ref="C8:D8"/>
    <mergeCell ref="A9:B9"/>
    <mergeCell ref="C9:D9"/>
    <mergeCell ref="A10:B10"/>
    <mergeCell ref="C10:D10"/>
    <mergeCell ref="A5:B5"/>
    <mergeCell ref="C5:D5"/>
    <mergeCell ref="A6:B6"/>
    <mergeCell ref="C6:D6"/>
    <mergeCell ref="A7:B7"/>
    <mergeCell ref="C7:D7"/>
    <mergeCell ref="A3:D3"/>
    <mergeCell ref="A4:B4"/>
    <mergeCell ref="C4:D4"/>
  </mergeCells>
  <conditionalFormatting sqref="R18:R417">
    <cfRule type="expression" dxfId="23" priority="1">
      <formula>LEN($R18)&gt;0</formula>
    </cfRule>
  </conditionalFormatting>
  <dataValidations count="9">
    <dataValidation type="list" errorStyle="warning" allowBlank="1" showInputMessage="1" showErrorMessage="1" errorTitle="Folio no registrado" error="El folio debe existir en 01_Proyectos." promptTitle="Folio / ID" prompt="Seleccione un Folio registrado en 01_Proyectos. Esta hoja admite varios renglones por proyecto." sqref="A18:A417" xr:uid="{972C99D3-C0F7-4B7D-B6D8-A0873D7C349A}">
      <formula1>Proy_Folio</formula1>
    </dataValidation>
    <dataValidation type="list" allowBlank="1" showInputMessage="1" showErrorMessage="1" errorTitle="Valor no válido" error="Seleccione un valor del catálogo (99_Catálogos, bloque 26)." promptTitle="Tipo de zona" prompt="Determina el catálogo y la unidad geográfica: Urbano (AGEB) usa el bloque 25; Rural (Municipio) usa el bloque 24. Captúrelo ANTES de las claves." sqref="C18:C417" xr:uid="{4DC7137E-3E8B-4350-9716-CB73425DF861}">
      <formula1>Cat_TipoZona</formula1>
    </dataValidation>
    <dataValidation type="custom" allowBlank="1" showInputMessage="1" showErrorMessage="1" promptTitle="Clave de municipio" prompt="Solo para zona RURAL. Clave INEGI de municipio, 5 dígitos (p. ej. 21001)." sqref="E18:E417" xr:uid="{4C74B27A-1BB9-4CD2-BE84-93AB6D113CFD}">
      <formula1>TRUE</formula1>
    </dataValidation>
    <dataValidation type="custom" allowBlank="1" showInputMessage="1" showErrorMessage="1" promptTitle="Clave de localidad" prompt="Solo para zona URBANA. Clave INEGI de localidad, 9 dígitos (p. ej. 211560001)." sqref="G18:G417" xr:uid="{B2888A45-A7C9-4CC2-809D-F6E732ADE84A}">
      <formula1>TRUE</formula1>
    </dataValidation>
    <dataValidation type="custom" allowBlank="1" showInputMessage="1" showErrorMessage="1" promptTitle="AGEB" prompt="Solo para zona URBANA. Clave de AGEB de 4 caracteres (p. ej. 0022 o 005A)." sqref="H18:H417" xr:uid="{0CD66457-E8A3-4A5B-A0EB-9C6FA0428808}">
      <formula1>TRUE</formula1>
    </dataValidation>
    <dataValidation type="custom" allowBlank="1" showInputMessage="1" showErrorMessage="1" promptTitle="Fecha de corte" prompt="Fecha a la que se determinó la información oficial más reciente disponible (§4.4): publicación de la Declaratoria de ZAP 2026. La marginación vigente a esa fecha es la de 2020." sqref="C11" xr:uid="{EADF71AF-D6C1-4E5C-8087-3D4F5398C4E1}">
      <formula1>TRUE</formula1>
    </dataValidation>
    <dataValidation type="list" allowBlank="1" showInputMessage="1" showErrorMessage="1" errorTitle="Valor no válido" error="Elija una opción de la lista." promptTitle="Unidad de incidencia" prompt="Unidad que mejor representa la incidencia directa (Ap. 4.4). Sólo se requiere cuando los territorios del proyecto tienen puntuaciones distintas." sqref="M18:M418" xr:uid="{607FA833-4A12-4DAC-9657-EC45FC23B879}">
      <formula1>Cat_UnidadIncid</formula1>
    </dataValidation>
    <dataValidation type="custom" allowBlank="1" showInputMessage="1" showErrorMessage="1" promptTitle="Cantidad de incidencia" prompt="Cantidad de la unidad elegida que corresponde a este territorio (usuarios, conexiones, acciones...). La proporción se calcula sola." sqref="N18:N417" xr:uid="{0BEFB801-D263-4041-93B3-933509E43247}">
      <formula1>TRUE</formula1>
    </dataValidation>
    <dataValidation type="custom" allowBlank="1" showInputMessage="1" showErrorMessage="1" promptTitle="Justificación de la unidad" prompt="Explique brevemente por qué esa unidad representa la incidencia directa del proyecto. Sólo cuando sea necesario (Ap. 4.4)." sqref="Q18:Q417" xr:uid="{EB50C553-44A2-4700-AF44-B4BC544EEA27}">
      <formula1>TRUE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45F5A-D2D5-4D7F-92F9-04ADE61FDAAB}">
  <dimension ref="A1:J703"/>
  <sheetViews>
    <sheetView showGridLines="0" workbookViewId="0">
      <pane xSplit="2" ySplit="3" topLeftCell="C4" activePane="bottomRight" state="frozen"/>
      <selection pane="topRight"/>
      <selection pane="bottomLeft"/>
      <selection pane="bottomRight" activeCell="D7" sqref="D7"/>
    </sheetView>
  </sheetViews>
  <sheetFormatPr baseColWidth="10" defaultRowHeight="14.4" x14ac:dyDescent="0.3"/>
  <cols>
    <col min="1" max="1" width="20.33203125" style="13" customWidth="1"/>
    <col min="2" max="2" width="49.44140625" style="13" customWidth="1"/>
    <col min="3" max="4" width="30.77734375" style="14" customWidth="1"/>
    <col min="5" max="6" width="20.77734375" style="14" customWidth="1"/>
    <col min="7" max="8" width="30.77734375" style="13" customWidth="1"/>
    <col min="9" max="9" width="12.77734375" style="14" customWidth="1"/>
    <col min="10" max="10" width="59.21875" style="13" customWidth="1"/>
    <col min="11" max="16384" width="11.5546875" style="13"/>
  </cols>
  <sheetData>
    <row r="1" spans="1:10" ht="39.6" customHeight="1" x14ac:dyDescent="0.3">
      <c r="A1" s="353" t="s">
        <v>5998</v>
      </c>
      <c r="B1" s="176"/>
      <c r="C1" s="148"/>
      <c r="D1" s="148"/>
      <c r="E1" s="148"/>
      <c r="F1" s="148"/>
      <c r="G1" s="176"/>
      <c r="H1" s="176"/>
      <c r="I1" s="148"/>
      <c r="J1" s="176"/>
    </row>
    <row r="2" spans="1:10" s="60" customFormat="1" ht="28.05" customHeight="1" x14ac:dyDescent="0.3">
      <c r="A2" s="171" t="s">
        <v>289</v>
      </c>
      <c r="B2" s="171"/>
      <c r="C2" s="172"/>
      <c r="D2" s="172"/>
      <c r="E2" s="172"/>
      <c r="F2" s="172"/>
      <c r="G2" s="171"/>
      <c r="H2" s="171"/>
      <c r="I2" s="172"/>
      <c r="J2" s="171"/>
    </row>
    <row r="3" spans="1:10" ht="37.799999999999997" customHeight="1" x14ac:dyDescent="0.3">
      <c r="A3" s="75" t="s">
        <v>211</v>
      </c>
      <c r="B3" s="75" t="s">
        <v>6261</v>
      </c>
      <c r="C3" s="75" t="s">
        <v>73</v>
      </c>
      <c r="D3" s="75" t="s">
        <v>59</v>
      </c>
      <c r="E3" s="75" t="s">
        <v>290</v>
      </c>
      <c r="F3" s="75" t="s">
        <v>77</v>
      </c>
      <c r="G3" s="75" t="s">
        <v>291</v>
      </c>
      <c r="H3" s="75" t="s">
        <v>292</v>
      </c>
      <c r="I3" s="75" t="s">
        <v>293</v>
      </c>
      <c r="J3" s="75" t="s">
        <v>224</v>
      </c>
    </row>
    <row r="4" spans="1:10" ht="46.2" customHeight="1" x14ac:dyDescent="0.3">
      <c r="A4" s="32" t="s">
        <v>6058</v>
      </c>
      <c r="B4" s="38" t="str">
        <f t="shared" ref="B4:B67" si="0">IF($A4="","",_xlfn.XLOOKUP($A4,Proy_Folio,Proy_Nombre,""))</f>
        <v>EJEMPLO · Rehabilitación del sistema de agua potable para restablecer el servicio, con captación, línea de conducción y 320 tomas domiciliarias, Acteopan, Acteopan, Puebla</v>
      </c>
      <c r="C4" s="34" t="str">
        <f t="shared" ref="C4:C67" si="1">IF($A4="","",_xlfn.XLOOKUP($A4,Proy_Folio,Proy_Tipo,""))</f>
        <v>Obra</v>
      </c>
      <c r="D4" s="33" t="s">
        <v>124</v>
      </c>
      <c r="E4" s="33" t="s">
        <v>27</v>
      </c>
      <c r="F4" s="33" t="s">
        <v>80</v>
      </c>
      <c r="G4" s="32" t="s">
        <v>6086</v>
      </c>
      <c r="H4" s="32" t="s">
        <v>403</v>
      </c>
      <c r="I4" s="34" t="str">
        <f t="shared" ref="I4:I67" si="2">IF(OR($D4="",$C4=""),"",IF(ISNUMBER(SEARCH($C4,_xlfn.XLOOKUP($D4,Cat_ElemPrep,ElemPrep_Tipos,""))),INDEX(Cat_SiNo,1),INDEX(Cat_SiNo,2)))</f>
        <v>Sí</v>
      </c>
      <c r="J4" s="38" t="str">
        <f t="shared" ref="J4:J67" si="3">IF($A4="","",IF(COUNTIF(Proy_Folio,$A4)=0,"Folio no registrado en 01_Proyectos",IF($D4="","Falta indicar el elemento",IF(AND($E4=INDEX(Cat_SiNo,1),$I4=INDEX(Cat_SiNo,2)),"El elemento no corresponde al tipo de intervención (Ap. 4.5)",IF(AND($E4=INDEX(Cat_SiNo,1),$F4=""),"Falta el estado de integración",IF(AND($E4=INDEX(Cat_SiNo,1),$F4=Est_Integrado,$G4=""),"Elemento Integrado sin referencia de soporte",""))))))</f>
        <v/>
      </c>
    </row>
    <row r="5" spans="1:10" ht="46.2" customHeight="1" x14ac:dyDescent="0.3">
      <c r="A5" s="32" t="s">
        <v>6061</v>
      </c>
      <c r="B5" s="38" t="str">
        <f t="shared" si="0"/>
        <v>EJEMPLO · Equipamiento de dos centros de salud para completar el cuadro básico, con equipo de consultorio y laboratorio, Tehuacán, Tehuacán, Puebla</v>
      </c>
      <c r="C5" s="34" t="str">
        <f t="shared" si="1"/>
        <v>Mobiliario y/o equipo</v>
      </c>
      <c r="D5" s="33" t="s">
        <v>134</v>
      </c>
      <c r="E5" s="33" t="s">
        <v>27</v>
      </c>
      <c r="F5" s="33" t="s">
        <v>80</v>
      </c>
      <c r="G5" s="32" t="s">
        <v>6087</v>
      </c>
      <c r="H5" s="32" t="s">
        <v>403</v>
      </c>
      <c r="I5" s="34" t="str">
        <f t="shared" si="2"/>
        <v>Sí</v>
      </c>
      <c r="J5" s="38" t="str">
        <f t="shared" si="3"/>
        <v/>
      </c>
    </row>
    <row r="6" spans="1:10" ht="46.2" customHeight="1" x14ac:dyDescent="0.3">
      <c r="A6" s="32" t="s">
        <v>6063</v>
      </c>
      <c r="B6" s="38" t="str">
        <f t="shared" si="0"/>
        <v>EJEMPLO · Servicio de supervisión externa para verificar la calidad de la obra PPI-EJEMPLO-01, durante ocho meses de ejecución, Acteopan, Acteopan, Puebla</v>
      </c>
      <c r="C6" s="34" t="str">
        <f t="shared" si="1"/>
        <v>Servicio relacionado con la obra pública</v>
      </c>
      <c r="D6" s="33" t="s">
        <v>136</v>
      </c>
      <c r="E6" s="33" t="s">
        <v>27</v>
      </c>
      <c r="F6" s="33" t="s">
        <v>79</v>
      </c>
      <c r="G6" s="32"/>
      <c r="H6" s="32" t="s">
        <v>484</v>
      </c>
      <c r="I6" s="34" t="str">
        <f t="shared" si="2"/>
        <v>Sí</v>
      </c>
      <c r="J6" s="38" t="str">
        <f t="shared" si="3"/>
        <v/>
      </c>
    </row>
    <row r="7" spans="1:10" ht="46.2" customHeight="1" x14ac:dyDescent="0.3">
      <c r="A7" s="254" t="s">
        <v>6104</v>
      </c>
      <c r="B7" s="255" t="str">
        <f t="shared" si="0"/>
        <v>EJEMPLO · Construcción de dos aulas didácticas para sustituir aulas provisionales, con obra exterior asociada, Aquixtla, Aquixtla, Puebla</v>
      </c>
      <c r="C7" s="256" t="str">
        <f t="shared" si="1"/>
        <v>Obra</v>
      </c>
      <c r="D7" s="257" t="s">
        <v>124</v>
      </c>
      <c r="E7" s="257" t="s">
        <v>27</v>
      </c>
      <c r="F7" s="257" t="s">
        <v>80</v>
      </c>
      <c r="G7" s="254" t="s">
        <v>6145</v>
      </c>
      <c r="H7" s="254" t="s">
        <v>403</v>
      </c>
      <c r="I7" s="256" t="str">
        <f t="shared" si="2"/>
        <v>Sí</v>
      </c>
      <c r="J7" s="255" t="str">
        <f t="shared" si="3"/>
        <v/>
      </c>
    </row>
    <row r="8" spans="1:10" ht="46.2" customHeight="1" x14ac:dyDescent="0.3">
      <c r="A8" s="32" t="s">
        <v>6108</v>
      </c>
      <c r="B8" s="38" t="str">
        <f t="shared" si="0"/>
        <v>EJEMPLO · Construcción de drenaje pluvial para eliminar inundaciones recurrentes, con 1.8 km de colector y ocho bocas de tormenta, colonia poniente, Tehuacán, Puebla</v>
      </c>
      <c r="C8" s="34" t="str">
        <f t="shared" si="1"/>
        <v>Obra</v>
      </c>
      <c r="D8" s="33" t="s">
        <v>122</v>
      </c>
      <c r="E8" s="33" t="s">
        <v>27</v>
      </c>
      <c r="F8" s="33" t="s">
        <v>79</v>
      </c>
      <c r="G8" s="32"/>
      <c r="H8" s="32" t="s">
        <v>484</v>
      </c>
      <c r="I8" s="34" t="str">
        <f t="shared" si="2"/>
        <v>Sí</v>
      </c>
      <c r="J8" s="38" t="str">
        <f t="shared" si="3"/>
        <v/>
      </c>
    </row>
    <row r="9" spans="1:10" ht="31.95" customHeight="1" x14ac:dyDescent="0.3">
      <c r="A9" s="24" t="s">
        <v>6217</v>
      </c>
      <c r="B9" s="30" t="str">
        <f t="shared" si="0"/>
        <v>EJEMPLO · Reconstrucción del puente vehicular sobre el río Ajajalpan para restablecer el paso interrumpido por el colapso de un estribo, con 42 m de superestructura y obras de protección marginal, Zapotitlán de Méndez, Zapotitlán de Méndez, Puebla</v>
      </c>
      <c r="C9" s="26" t="str">
        <f t="shared" si="1"/>
        <v>Obra</v>
      </c>
      <c r="D9" s="25" t="s">
        <v>124</v>
      </c>
      <c r="E9" s="25" t="s">
        <v>27</v>
      </c>
      <c r="F9" s="25" t="s">
        <v>80</v>
      </c>
      <c r="G9" s="24" t="s">
        <v>6240</v>
      </c>
      <c r="H9" s="24" t="s">
        <v>403</v>
      </c>
      <c r="I9" s="26" t="str">
        <f t="shared" si="2"/>
        <v>Sí</v>
      </c>
      <c r="J9" s="30" t="str">
        <f t="shared" si="3"/>
        <v/>
      </c>
    </row>
    <row r="10" spans="1:10" ht="31.95" customHeight="1" x14ac:dyDescent="0.3">
      <c r="A10" s="32" t="s">
        <v>6274</v>
      </c>
      <c r="B10" s="38" t="str">
        <f t="shared" si="0"/>
        <v>EJEMPLO · Construcción de un centro deportivo municipal para ampliar la oferta recreativa, con cancha techada y áreas de servicio, Acteopan, Acteopan, Puebla</v>
      </c>
      <c r="C10" s="34" t="str">
        <f t="shared" si="1"/>
        <v>Obra</v>
      </c>
      <c r="D10" s="33" t="s">
        <v>120</v>
      </c>
      <c r="E10" s="33" t="s">
        <v>27</v>
      </c>
      <c r="F10" s="33" t="s">
        <v>80</v>
      </c>
      <c r="G10" s="32" t="s">
        <v>6369</v>
      </c>
      <c r="H10" s="32" t="s">
        <v>403</v>
      </c>
      <c r="I10" s="34" t="str">
        <f t="shared" si="2"/>
        <v>Sí</v>
      </c>
      <c r="J10" s="38" t="str">
        <f t="shared" si="3"/>
        <v/>
      </c>
    </row>
    <row r="11" spans="1:10" ht="31.95" customHeight="1" x14ac:dyDescent="0.3">
      <c r="A11" s="32" t="s">
        <v>6281</v>
      </c>
      <c r="B11" s="38" t="str">
        <f t="shared" si="0"/>
        <v>EJEMPLO · Ampliación de la red de drenaje sanitario para incorporar 180 viviendas sin conexión, con 1.2 km de red y descargas domiciliarias, Aquixtla, Aquixtla, Puebla</v>
      </c>
      <c r="C11" s="34" t="str">
        <f t="shared" si="1"/>
        <v>Obra</v>
      </c>
      <c r="D11" s="33" t="s">
        <v>122</v>
      </c>
      <c r="E11" s="33" t="s">
        <v>27</v>
      </c>
      <c r="F11" s="33" t="s">
        <v>80</v>
      </c>
      <c r="G11" s="32" t="s">
        <v>6370</v>
      </c>
      <c r="H11" s="32" t="s">
        <v>403</v>
      </c>
      <c r="I11" s="34" t="str">
        <f t="shared" si="2"/>
        <v>Sí</v>
      </c>
      <c r="J11" s="38" t="str">
        <f t="shared" si="3"/>
        <v/>
      </c>
    </row>
    <row r="12" spans="1:10" ht="31.95" customHeight="1" x14ac:dyDescent="0.3">
      <c r="A12" s="32" t="s">
        <v>6281</v>
      </c>
      <c r="B12" s="38" t="str">
        <f t="shared" si="0"/>
        <v>EJEMPLO · Ampliación de la red de drenaje sanitario para incorporar 180 viviendas sin conexión, con 1.2 km de red y descargas domiciliarias, Aquixtla, Aquixtla, Puebla</v>
      </c>
      <c r="C12" s="34" t="str">
        <f t="shared" si="1"/>
        <v>Obra</v>
      </c>
      <c r="D12" s="33" t="s">
        <v>124</v>
      </c>
      <c r="E12" s="33" t="s">
        <v>27</v>
      </c>
      <c r="F12" s="33" t="s">
        <v>79</v>
      </c>
      <c r="G12" s="32"/>
      <c r="H12" s="32" t="s">
        <v>6371</v>
      </c>
      <c r="I12" s="34" t="str">
        <f t="shared" si="2"/>
        <v>Sí</v>
      </c>
      <c r="J12" s="38" t="str">
        <f t="shared" si="3"/>
        <v/>
      </c>
    </row>
    <row r="13" spans="1:10" ht="31.95" customHeight="1" x14ac:dyDescent="0.3">
      <c r="A13" s="32" t="s">
        <v>6287</v>
      </c>
      <c r="B13" s="38" t="str">
        <f t="shared" si="0"/>
        <v>EJEMPLO · Rehabilitación de un camino rural para mejorar la comunicación de tres localidades, con 4.5 km de revestimiento, Zapotitlán de Méndez, Zapotitlán de Méndez, Puebla</v>
      </c>
      <c r="C13" s="34" t="str">
        <f t="shared" si="1"/>
        <v>Obra</v>
      </c>
      <c r="D13" s="33" t="s">
        <v>120</v>
      </c>
      <c r="E13" s="33" t="s">
        <v>27</v>
      </c>
      <c r="F13" s="33" t="s">
        <v>79</v>
      </c>
      <c r="G13" s="32"/>
      <c r="H13" s="32" t="s">
        <v>6372</v>
      </c>
      <c r="I13" s="34" t="str">
        <f t="shared" si="2"/>
        <v>Sí</v>
      </c>
      <c r="J13" s="38" t="str">
        <f t="shared" si="3"/>
        <v/>
      </c>
    </row>
    <row r="14" spans="1:10" ht="31.95" customHeight="1" x14ac:dyDescent="0.3">
      <c r="A14" s="32" t="s">
        <v>6292</v>
      </c>
      <c r="B14" s="38" t="str">
        <f t="shared" si="0"/>
        <v>EJEMPLO · Programa de sustitución de luminarias por tecnología LED en tres municipios rurales, con 1,450 puntos de luz de características homogéneas, Puebla</v>
      </c>
      <c r="C14" s="34" t="str">
        <f t="shared" si="1"/>
        <v>Obra</v>
      </c>
      <c r="D14" s="33" t="s">
        <v>122</v>
      </c>
      <c r="E14" s="33" t="s">
        <v>27</v>
      </c>
      <c r="F14" s="33" t="s">
        <v>80</v>
      </c>
      <c r="G14" s="32" t="s">
        <v>6373</v>
      </c>
      <c r="H14" s="32" t="s">
        <v>403</v>
      </c>
      <c r="I14" s="34" t="str">
        <f t="shared" si="2"/>
        <v>Sí</v>
      </c>
      <c r="J14" s="38" t="str">
        <f t="shared" si="3"/>
        <v/>
      </c>
    </row>
    <row r="15" spans="1:10" ht="31.95" customHeight="1" x14ac:dyDescent="0.3">
      <c r="A15" s="32" t="s">
        <v>6292</v>
      </c>
      <c r="B15" s="38" t="str">
        <f t="shared" si="0"/>
        <v>EJEMPLO · Programa de sustitución de luminarias por tecnología LED en tres municipios rurales, con 1,450 puntos de luz de características homogéneas, Puebla</v>
      </c>
      <c r="C15" s="34" t="str">
        <f t="shared" si="1"/>
        <v>Obra</v>
      </c>
      <c r="D15" s="33" t="s">
        <v>124</v>
      </c>
      <c r="E15" s="33" t="s">
        <v>27</v>
      </c>
      <c r="F15" s="33" t="s">
        <v>79</v>
      </c>
      <c r="G15" s="32"/>
      <c r="H15" s="32" t="s">
        <v>6374</v>
      </c>
      <c r="I15" s="34" t="str">
        <f t="shared" si="2"/>
        <v>Sí</v>
      </c>
      <c r="J15" s="38" t="str">
        <f t="shared" si="3"/>
        <v/>
      </c>
    </row>
    <row r="16" spans="1:10" ht="31.95" customHeight="1" x14ac:dyDescent="0.3">
      <c r="A16" s="24"/>
      <c r="B16" s="30" t="str">
        <f t="shared" si="0"/>
        <v/>
      </c>
      <c r="C16" s="26" t="str">
        <f t="shared" si="1"/>
        <v/>
      </c>
      <c r="D16" s="25"/>
      <c r="E16" s="25"/>
      <c r="F16" s="25"/>
      <c r="G16" s="24"/>
      <c r="H16" s="24"/>
      <c r="I16" s="26" t="str">
        <f t="shared" si="2"/>
        <v/>
      </c>
      <c r="J16" s="30" t="str">
        <f t="shared" si="3"/>
        <v/>
      </c>
    </row>
    <row r="17" spans="1:10" ht="31.95" customHeight="1" x14ac:dyDescent="0.3">
      <c r="A17" s="32"/>
      <c r="B17" s="38" t="str">
        <f t="shared" si="0"/>
        <v/>
      </c>
      <c r="C17" s="34" t="str">
        <f t="shared" si="1"/>
        <v/>
      </c>
      <c r="D17" s="33"/>
      <c r="E17" s="33"/>
      <c r="F17" s="33"/>
      <c r="G17" s="32"/>
      <c r="H17" s="32"/>
      <c r="I17" s="34" t="str">
        <f t="shared" si="2"/>
        <v/>
      </c>
      <c r="J17" s="38" t="str">
        <f t="shared" si="3"/>
        <v/>
      </c>
    </row>
    <row r="18" spans="1:10" ht="31.95" customHeight="1" x14ac:dyDescent="0.3">
      <c r="A18" s="32"/>
      <c r="B18" s="38" t="str">
        <f t="shared" si="0"/>
        <v/>
      </c>
      <c r="C18" s="34" t="str">
        <f t="shared" si="1"/>
        <v/>
      </c>
      <c r="D18" s="33"/>
      <c r="E18" s="33"/>
      <c r="F18" s="33"/>
      <c r="G18" s="32"/>
      <c r="H18" s="32"/>
      <c r="I18" s="34" t="str">
        <f t="shared" si="2"/>
        <v/>
      </c>
      <c r="J18" s="38" t="str">
        <f t="shared" si="3"/>
        <v/>
      </c>
    </row>
    <row r="19" spans="1:10" ht="31.95" customHeight="1" x14ac:dyDescent="0.3">
      <c r="A19" s="32"/>
      <c r="B19" s="38" t="str">
        <f t="shared" si="0"/>
        <v/>
      </c>
      <c r="C19" s="34" t="str">
        <f t="shared" si="1"/>
        <v/>
      </c>
      <c r="D19" s="33"/>
      <c r="E19" s="33"/>
      <c r="F19" s="33"/>
      <c r="G19" s="32"/>
      <c r="H19" s="32"/>
      <c r="I19" s="34" t="str">
        <f t="shared" si="2"/>
        <v/>
      </c>
      <c r="J19" s="38" t="str">
        <f t="shared" si="3"/>
        <v/>
      </c>
    </row>
    <row r="20" spans="1:10" ht="31.95" customHeight="1" x14ac:dyDescent="0.3">
      <c r="A20" s="32"/>
      <c r="B20" s="38" t="str">
        <f t="shared" si="0"/>
        <v/>
      </c>
      <c r="C20" s="34" t="str">
        <f t="shared" si="1"/>
        <v/>
      </c>
      <c r="D20" s="33"/>
      <c r="E20" s="33"/>
      <c r="F20" s="33"/>
      <c r="G20" s="32"/>
      <c r="H20" s="32"/>
      <c r="I20" s="34" t="str">
        <f t="shared" si="2"/>
        <v/>
      </c>
      <c r="J20" s="38" t="str">
        <f t="shared" si="3"/>
        <v/>
      </c>
    </row>
    <row r="21" spans="1:10" ht="31.95" customHeight="1" x14ac:dyDescent="0.3">
      <c r="A21" s="32"/>
      <c r="B21" s="38" t="str">
        <f t="shared" si="0"/>
        <v/>
      </c>
      <c r="C21" s="34" t="str">
        <f t="shared" si="1"/>
        <v/>
      </c>
      <c r="D21" s="33"/>
      <c r="E21" s="33"/>
      <c r="F21" s="33"/>
      <c r="G21" s="32"/>
      <c r="H21" s="32"/>
      <c r="I21" s="34" t="str">
        <f t="shared" si="2"/>
        <v/>
      </c>
      <c r="J21" s="38" t="str">
        <f t="shared" si="3"/>
        <v/>
      </c>
    </row>
    <row r="22" spans="1:10" ht="31.95" customHeight="1" x14ac:dyDescent="0.3">
      <c r="A22" s="32"/>
      <c r="B22" s="38" t="str">
        <f t="shared" si="0"/>
        <v/>
      </c>
      <c r="C22" s="34" t="str">
        <f t="shared" si="1"/>
        <v/>
      </c>
      <c r="D22" s="33"/>
      <c r="E22" s="33"/>
      <c r="F22" s="33"/>
      <c r="G22" s="32"/>
      <c r="H22" s="32"/>
      <c r="I22" s="34" t="str">
        <f t="shared" si="2"/>
        <v/>
      </c>
      <c r="J22" s="38" t="str">
        <f t="shared" si="3"/>
        <v/>
      </c>
    </row>
    <row r="23" spans="1:10" ht="31.95" customHeight="1" x14ac:dyDescent="0.3">
      <c r="A23" s="32"/>
      <c r="B23" s="38" t="str">
        <f t="shared" si="0"/>
        <v/>
      </c>
      <c r="C23" s="34" t="str">
        <f t="shared" si="1"/>
        <v/>
      </c>
      <c r="D23" s="33"/>
      <c r="E23" s="33"/>
      <c r="F23" s="33"/>
      <c r="G23" s="32"/>
      <c r="H23" s="32"/>
      <c r="I23" s="34" t="str">
        <f t="shared" si="2"/>
        <v/>
      </c>
      <c r="J23" s="38" t="str">
        <f t="shared" si="3"/>
        <v/>
      </c>
    </row>
    <row r="24" spans="1:10" ht="31.95" customHeight="1" x14ac:dyDescent="0.3">
      <c r="A24" s="32"/>
      <c r="B24" s="38" t="str">
        <f t="shared" si="0"/>
        <v/>
      </c>
      <c r="C24" s="34" t="str">
        <f t="shared" si="1"/>
        <v/>
      </c>
      <c r="D24" s="33"/>
      <c r="E24" s="33"/>
      <c r="F24" s="33"/>
      <c r="G24" s="32"/>
      <c r="H24" s="32"/>
      <c r="I24" s="34" t="str">
        <f t="shared" si="2"/>
        <v/>
      </c>
      <c r="J24" s="38" t="str">
        <f t="shared" si="3"/>
        <v/>
      </c>
    </row>
    <row r="25" spans="1:10" ht="31.95" customHeight="1" x14ac:dyDescent="0.3">
      <c r="A25" s="32"/>
      <c r="B25" s="38" t="str">
        <f t="shared" si="0"/>
        <v/>
      </c>
      <c r="C25" s="34" t="str">
        <f t="shared" si="1"/>
        <v/>
      </c>
      <c r="D25" s="33"/>
      <c r="E25" s="33"/>
      <c r="F25" s="33"/>
      <c r="G25" s="32"/>
      <c r="H25" s="32"/>
      <c r="I25" s="34" t="str">
        <f t="shared" si="2"/>
        <v/>
      </c>
      <c r="J25" s="38" t="str">
        <f t="shared" si="3"/>
        <v/>
      </c>
    </row>
    <row r="26" spans="1:10" ht="31.95" customHeight="1" x14ac:dyDescent="0.3">
      <c r="A26" s="32"/>
      <c r="B26" s="38" t="str">
        <f t="shared" si="0"/>
        <v/>
      </c>
      <c r="C26" s="34" t="str">
        <f t="shared" si="1"/>
        <v/>
      </c>
      <c r="D26" s="33"/>
      <c r="E26" s="33"/>
      <c r="F26" s="33"/>
      <c r="G26" s="32"/>
      <c r="H26" s="32"/>
      <c r="I26" s="34" t="str">
        <f t="shared" si="2"/>
        <v/>
      </c>
      <c r="J26" s="38" t="str">
        <f t="shared" si="3"/>
        <v/>
      </c>
    </row>
    <row r="27" spans="1:10" ht="31.95" customHeight="1" x14ac:dyDescent="0.3">
      <c r="A27" s="32"/>
      <c r="B27" s="38" t="str">
        <f t="shared" si="0"/>
        <v/>
      </c>
      <c r="C27" s="34" t="str">
        <f t="shared" si="1"/>
        <v/>
      </c>
      <c r="D27" s="33"/>
      <c r="E27" s="33"/>
      <c r="F27" s="33"/>
      <c r="G27" s="32"/>
      <c r="H27" s="32"/>
      <c r="I27" s="34" t="str">
        <f t="shared" si="2"/>
        <v/>
      </c>
      <c r="J27" s="38" t="str">
        <f t="shared" si="3"/>
        <v/>
      </c>
    </row>
    <row r="28" spans="1:10" ht="31.95" customHeight="1" x14ac:dyDescent="0.3">
      <c r="A28" s="32"/>
      <c r="B28" s="38" t="str">
        <f t="shared" si="0"/>
        <v/>
      </c>
      <c r="C28" s="34" t="str">
        <f t="shared" si="1"/>
        <v/>
      </c>
      <c r="D28" s="33"/>
      <c r="E28" s="33"/>
      <c r="F28" s="33"/>
      <c r="G28" s="32"/>
      <c r="H28" s="32"/>
      <c r="I28" s="34" t="str">
        <f t="shared" si="2"/>
        <v/>
      </c>
      <c r="J28" s="38" t="str">
        <f t="shared" si="3"/>
        <v/>
      </c>
    </row>
    <row r="29" spans="1:10" ht="31.95" customHeight="1" x14ac:dyDescent="0.3">
      <c r="A29" s="32"/>
      <c r="B29" s="38" t="str">
        <f t="shared" si="0"/>
        <v/>
      </c>
      <c r="C29" s="34" t="str">
        <f t="shared" si="1"/>
        <v/>
      </c>
      <c r="D29" s="33"/>
      <c r="E29" s="33"/>
      <c r="F29" s="33"/>
      <c r="G29" s="32"/>
      <c r="H29" s="32"/>
      <c r="I29" s="34" t="str">
        <f t="shared" si="2"/>
        <v/>
      </c>
      <c r="J29" s="38" t="str">
        <f t="shared" si="3"/>
        <v/>
      </c>
    </row>
    <row r="30" spans="1:10" ht="31.95" customHeight="1" x14ac:dyDescent="0.3">
      <c r="A30" s="32"/>
      <c r="B30" s="38" t="str">
        <f t="shared" si="0"/>
        <v/>
      </c>
      <c r="C30" s="34" t="str">
        <f t="shared" si="1"/>
        <v/>
      </c>
      <c r="D30" s="33"/>
      <c r="E30" s="33"/>
      <c r="F30" s="33"/>
      <c r="G30" s="32"/>
      <c r="H30" s="32"/>
      <c r="I30" s="34" t="str">
        <f t="shared" si="2"/>
        <v/>
      </c>
      <c r="J30" s="38" t="str">
        <f t="shared" si="3"/>
        <v/>
      </c>
    </row>
    <row r="31" spans="1:10" ht="31.95" customHeight="1" x14ac:dyDescent="0.3">
      <c r="A31" s="32"/>
      <c r="B31" s="38" t="str">
        <f t="shared" si="0"/>
        <v/>
      </c>
      <c r="C31" s="34" t="str">
        <f t="shared" si="1"/>
        <v/>
      </c>
      <c r="D31" s="33"/>
      <c r="E31" s="33"/>
      <c r="F31" s="33"/>
      <c r="G31" s="32"/>
      <c r="H31" s="32"/>
      <c r="I31" s="34" t="str">
        <f t="shared" si="2"/>
        <v/>
      </c>
      <c r="J31" s="38" t="str">
        <f t="shared" si="3"/>
        <v/>
      </c>
    </row>
    <row r="32" spans="1:10" ht="31.95" customHeight="1" x14ac:dyDescent="0.3">
      <c r="A32" s="32"/>
      <c r="B32" s="38" t="str">
        <f t="shared" si="0"/>
        <v/>
      </c>
      <c r="C32" s="34" t="str">
        <f t="shared" si="1"/>
        <v/>
      </c>
      <c r="D32" s="33"/>
      <c r="E32" s="33"/>
      <c r="F32" s="33"/>
      <c r="G32" s="32"/>
      <c r="H32" s="32"/>
      <c r="I32" s="34" t="str">
        <f t="shared" si="2"/>
        <v/>
      </c>
      <c r="J32" s="38" t="str">
        <f t="shared" si="3"/>
        <v/>
      </c>
    </row>
    <row r="33" spans="1:10" ht="31.95" customHeight="1" x14ac:dyDescent="0.3">
      <c r="A33" s="32"/>
      <c r="B33" s="38" t="str">
        <f t="shared" si="0"/>
        <v/>
      </c>
      <c r="C33" s="34" t="str">
        <f t="shared" si="1"/>
        <v/>
      </c>
      <c r="D33" s="33"/>
      <c r="E33" s="33"/>
      <c r="F33" s="33"/>
      <c r="G33" s="32"/>
      <c r="H33" s="32"/>
      <c r="I33" s="34" t="str">
        <f t="shared" si="2"/>
        <v/>
      </c>
      <c r="J33" s="38" t="str">
        <f t="shared" si="3"/>
        <v/>
      </c>
    </row>
    <row r="34" spans="1:10" ht="31.95" customHeight="1" x14ac:dyDescent="0.3">
      <c r="A34" s="32"/>
      <c r="B34" s="38" t="str">
        <f t="shared" si="0"/>
        <v/>
      </c>
      <c r="C34" s="34" t="str">
        <f t="shared" si="1"/>
        <v/>
      </c>
      <c r="D34" s="33"/>
      <c r="E34" s="33"/>
      <c r="F34" s="33"/>
      <c r="G34" s="32"/>
      <c r="H34" s="32"/>
      <c r="I34" s="34" t="str">
        <f t="shared" si="2"/>
        <v/>
      </c>
      <c r="J34" s="38" t="str">
        <f t="shared" si="3"/>
        <v/>
      </c>
    </row>
    <row r="35" spans="1:10" ht="31.95" customHeight="1" x14ac:dyDescent="0.3">
      <c r="A35" s="32"/>
      <c r="B35" s="38" t="str">
        <f t="shared" si="0"/>
        <v/>
      </c>
      <c r="C35" s="34" t="str">
        <f t="shared" si="1"/>
        <v/>
      </c>
      <c r="D35" s="33"/>
      <c r="E35" s="33"/>
      <c r="F35" s="33"/>
      <c r="G35" s="32"/>
      <c r="H35" s="32"/>
      <c r="I35" s="34" t="str">
        <f t="shared" si="2"/>
        <v/>
      </c>
      <c r="J35" s="38" t="str">
        <f t="shared" si="3"/>
        <v/>
      </c>
    </row>
    <row r="36" spans="1:10" ht="31.95" customHeight="1" x14ac:dyDescent="0.3">
      <c r="A36" s="32"/>
      <c r="B36" s="38" t="str">
        <f t="shared" si="0"/>
        <v/>
      </c>
      <c r="C36" s="34" t="str">
        <f t="shared" si="1"/>
        <v/>
      </c>
      <c r="D36" s="33"/>
      <c r="E36" s="33"/>
      <c r="F36" s="33"/>
      <c r="G36" s="32"/>
      <c r="H36" s="32"/>
      <c r="I36" s="34" t="str">
        <f t="shared" si="2"/>
        <v/>
      </c>
      <c r="J36" s="38" t="str">
        <f t="shared" si="3"/>
        <v/>
      </c>
    </row>
    <row r="37" spans="1:10" ht="31.95" customHeight="1" x14ac:dyDescent="0.3">
      <c r="A37" s="32"/>
      <c r="B37" s="38" t="str">
        <f t="shared" si="0"/>
        <v/>
      </c>
      <c r="C37" s="34" t="str">
        <f t="shared" si="1"/>
        <v/>
      </c>
      <c r="D37" s="33"/>
      <c r="E37" s="33"/>
      <c r="F37" s="33"/>
      <c r="G37" s="32"/>
      <c r="H37" s="32"/>
      <c r="I37" s="34" t="str">
        <f t="shared" si="2"/>
        <v/>
      </c>
      <c r="J37" s="38" t="str">
        <f t="shared" si="3"/>
        <v/>
      </c>
    </row>
    <row r="38" spans="1:10" ht="31.95" customHeight="1" x14ac:dyDescent="0.3">
      <c r="A38" s="32"/>
      <c r="B38" s="38" t="str">
        <f t="shared" si="0"/>
        <v/>
      </c>
      <c r="C38" s="34" t="str">
        <f t="shared" si="1"/>
        <v/>
      </c>
      <c r="D38" s="33"/>
      <c r="E38" s="33"/>
      <c r="F38" s="33"/>
      <c r="G38" s="32"/>
      <c r="H38" s="32"/>
      <c r="I38" s="34" t="str">
        <f t="shared" si="2"/>
        <v/>
      </c>
      <c r="J38" s="38" t="str">
        <f t="shared" si="3"/>
        <v/>
      </c>
    </row>
    <row r="39" spans="1:10" ht="31.95" customHeight="1" x14ac:dyDescent="0.3">
      <c r="A39" s="32"/>
      <c r="B39" s="38" t="str">
        <f t="shared" si="0"/>
        <v/>
      </c>
      <c r="C39" s="34" t="str">
        <f t="shared" si="1"/>
        <v/>
      </c>
      <c r="D39" s="33"/>
      <c r="E39" s="33"/>
      <c r="F39" s="33"/>
      <c r="G39" s="32"/>
      <c r="H39" s="32"/>
      <c r="I39" s="34" t="str">
        <f t="shared" si="2"/>
        <v/>
      </c>
      <c r="J39" s="38" t="str">
        <f t="shared" si="3"/>
        <v/>
      </c>
    </row>
    <row r="40" spans="1:10" ht="31.95" customHeight="1" x14ac:dyDescent="0.3">
      <c r="A40" s="32"/>
      <c r="B40" s="38" t="str">
        <f t="shared" si="0"/>
        <v/>
      </c>
      <c r="C40" s="34" t="str">
        <f t="shared" si="1"/>
        <v/>
      </c>
      <c r="D40" s="33"/>
      <c r="E40" s="33"/>
      <c r="F40" s="33"/>
      <c r="G40" s="32"/>
      <c r="H40" s="32"/>
      <c r="I40" s="34" t="str">
        <f t="shared" si="2"/>
        <v/>
      </c>
      <c r="J40" s="38" t="str">
        <f t="shared" si="3"/>
        <v/>
      </c>
    </row>
    <row r="41" spans="1:10" ht="31.95" customHeight="1" x14ac:dyDescent="0.3">
      <c r="A41" s="32"/>
      <c r="B41" s="38" t="str">
        <f t="shared" si="0"/>
        <v/>
      </c>
      <c r="C41" s="34" t="str">
        <f t="shared" si="1"/>
        <v/>
      </c>
      <c r="D41" s="33"/>
      <c r="E41" s="33"/>
      <c r="F41" s="33"/>
      <c r="G41" s="32"/>
      <c r="H41" s="32"/>
      <c r="I41" s="34" t="str">
        <f t="shared" si="2"/>
        <v/>
      </c>
      <c r="J41" s="38" t="str">
        <f t="shared" si="3"/>
        <v/>
      </c>
    </row>
    <row r="42" spans="1:10" ht="31.95" customHeight="1" x14ac:dyDescent="0.3">
      <c r="A42" s="32"/>
      <c r="B42" s="38" t="str">
        <f t="shared" si="0"/>
        <v/>
      </c>
      <c r="C42" s="34" t="str">
        <f t="shared" si="1"/>
        <v/>
      </c>
      <c r="D42" s="33"/>
      <c r="E42" s="33"/>
      <c r="F42" s="33"/>
      <c r="G42" s="32"/>
      <c r="H42" s="32"/>
      <c r="I42" s="34" t="str">
        <f t="shared" si="2"/>
        <v/>
      </c>
      <c r="J42" s="38" t="str">
        <f t="shared" si="3"/>
        <v/>
      </c>
    </row>
    <row r="43" spans="1:10" ht="31.95" customHeight="1" x14ac:dyDescent="0.3">
      <c r="A43" s="32"/>
      <c r="B43" s="38" t="str">
        <f t="shared" si="0"/>
        <v/>
      </c>
      <c r="C43" s="34" t="str">
        <f t="shared" si="1"/>
        <v/>
      </c>
      <c r="D43" s="33"/>
      <c r="E43" s="33"/>
      <c r="F43" s="33"/>
      <c r="G43" s="32"/>
      <c r="H43" s="32"/>
      <c r="I43" s="34" t="str">
        <f t="shared" si="2"/>
        <v/>
      </c>
      <c r="J43" s="38" t="str">
        <f t="shared" si="3"/>
        <v/>
      </c>
    </row>
    <row r="44" spans="1:10" ht="31.95" customHeight="1" x14ac:dyDescent="0.3">
      <c r="A44" s="32"/>
      <c r="B44" s="38" t="str">
        <f t="shared" si="0"/>
        <v/>
      </c>
      <c r="C44" s="34" t="str">
        <f t="shared" si="1"/>
        <v/>
      </c>
      <c r="D44" s="33"/>
      <c r="E44" s="33"/>
      <c r="F44" s="33"/>
      <c r="G44" s="32"/>
      <c r="H44" s="32"/>
      <c r="I44" s="34" t="str">
        <f t="shared" si="2"/>
        <v/>
      </c>
      <c r="J44" s="38" t="str">
        <f t="shared" si="3"/>
        <v/>
      </c>
    </row>
    <row r="45" spans="1:10" ht="31.95" customHeight="1" x14ac:dyDescent="0.3">
      <c r="A45" s="32"/>
      <c r="B45" s="38" t="str">
        <f t="shared" si="0"/>
        <v/>
      </c>
      <c r="C45" s="34" t="str">
        <f t="shared" si="1"/>
        <v/>
      </c>
      <c r="D45" s="33"/>
      <c r="E45" s="33"/>
      <c r="F45" s="33"/>
      <c r="G45" s="32"/>
      <c r="H45" s="32"/>
      <c r="I45" s="34" t="str">
        <f t="shared" si="2"/>
        <v/>
      </c>
      <c r="J45" s="38" t="str">
        <f t="shared" si="3"/>
        <v/>
      </c>
    </row>
    <row r="46" spans="1:10" ht="31.95" customHeight="1" x14ac:dyDescent="0.3">
      <c r="A46" s="32"/>
      <c r="B46" s="38" t="str">
        <f t="shared" si="0"/>
        <v/>
      </c>
      <c r="C46" s="34" t="str">
        <f t="shared" si="1"/>
        <v/>
      </c>
      <c r="D46" s="33"/>
      <c r="E46" s="33"/>
      <c r="F46" s="33"/>
      <c r="G46" s="32"/>
      <c r="H46" s="32"/>
      <c r="I46" s="34" t="str">
        <f t="shared" si="2"/>
        <v/>
      </c>
      <c r="J46" s="38" t="str">
        <f t="shared" si="3"/>
        <v/>
      </c>
    </row>
    <row r="47" spans="1:10" ht="31.95" customHeight="1" x14ac:dyDescent="0.3">
      <c r="A47" s="32"/>
      <c r="B47" s="38" t="str">
        <f t="shared" si="0"/>
        <v/>
      </c>
      <c r="C47" s="34" t="str">
        <f t="shared" si="1"/>
        <v/>
      </c>
      <c r="D47" s="33"/>
      <c r="E47" s="33"/>
      <c r="F47" s="33"/>
      <c r="G47" s="32"/>
      <c r="H47" s="32"/>
      <c r="I47" s="34" t="str">
        <f t="shared" si="2"/>
        <v/>
      </c>
      <c r="J47" s="38" t="str">
        <f t="shared" si="3"/>
        <v/>
      </c>
    </row>
    <row r="48" spans="1:10" ht="31.95" customHeight="1" x14ac:dyDescent="0.3">
      <c r="A48" s="32"/>
      <c r="B48" s="38" t="str">
        <f t="shared" si="0"/>
        <v/>
      </c>
      <c r="C48" s="34" t="str">
        <f t="shared" si="1"/>
        <v/>
      </c>
      <c r="D48" s="33"/>
      <c r="E48" s="33"/>
      <c r="F48" s="33"/>
      <c r="G48" s="32"/>
      <c r="H48" s="32"/>
      <c r="I48" s="34" t="str">
        <f t="shared" si="2"/>
        <v/>
      </c>
      <c r="J48" s="38" t="str">
        <f t="shared" si="3"/>
        <v/>
      </c>
    </row>
    <row r="49" spans="1:10" ht="31.95" customHeight="1" x14ac:dyDescent="0.3">
      <c r="A49" s="32"/>
      <c r="B49" s="38" t="str">
        <f t="shared" si="0"/>
        <v/>
      </c>
      <c r="C49" s="34" t="str">
        <f t="shared" si="1"/>
        <v/>
      </c>
      <c r="D49" s="33"/>
      <c r="E49" s="33"/>
      <c r="F49" s="33"/>
      <c r="G49" s="32"/>
      <c r="H49" s="32"/>
      <c r="I49" s="34" t="str">
        <f t="shared" si="2"/>
        <v/>
      </c>
      <c r="J49" s="38" t="str">
        <f t="shared" si="3"/>
        <v/>
      </c>
    </row>
    <row r="50" spans="1:10" ht="31.95" customHeight="1" x14ac:dyDescent="0.3">
      <c r="A50" s="32"/>
      <c r="B50" s="38" t="str">
        <f t="shared" si="0"/>
        <v/>
      </c>
      <c r="C50" s="34" t="str">
        <f t="shared" si="1"/>
        <v/>
      </c>
      <c r="D50" s="33"/>
      <c r="E50" s="33"/>
      <c r="F50" s="33"/>
      <c r="G50" s="32"/>
      <c r="H50" s="32"/>
      <c r="I50" s="34" t="str">
        <f t="shared" si="2"/>
        <v/>
      </c>
      <c r="J50" s="38" t="str">
        <f t="shared" si="3"/>
        <v/>
      </c>
    </row>
    <row r="51" spans="1:10" ht="31.95" customHeight="1" x14ac:dyDescent="0.3">
      <c r="A51" s="32"/>
      <c r="B51" s="38" t="str">
        <f t="shared" si="0"/>
        <v/>
      </c>
      <c r="C51" s="34" t="str">
        <f t="shared" si="1"/>
        <v/>
      </c>
      <c r="D51" s="33"/>
      <c r="E51" s="33"/>
      <c r="F51" s="33"/>
      <c r="G51" s="32"/>
      <c r="H51" s="32"/>
      <c r="I51" s="34" t="str">
        <f t="shared" si="2"/>
        <v/>
      </c>
      <c r="J51" s="38" t="str">
        <f t="shared" si="3"/>
        <v/>
      </c>
    </row>
    <row r="52" spans="1:10" ht="31.95" customHeight="1" x14ac:dyDescent="0.3">
      <c r="A52" s="32"/>
      <c r="B52" s="38" t="str">
        <f t="shared" si="0"/>
        <v/>
      </c>
      <c r="C52" s="34" t="str">
        <f t="shared" si="1"/>
        <v/>
      </c>
      <c r="D52" s="33"/>
      <c r="E52" s="33"/>
      <c r="F52" s="33"/>
      <c r="G52" s="32"/>
      <c r="H52" s="32"/>
      <c r="I52" s="34" t="str">
        <f t="shared" si="2"/>
        <v/>
      </c>
      <c r="J52" s="38" t="str">
        <f t="shared" si="3"/>
        <v/>
      </c>
    </row>
    <row r="53" spans="1:10" ht="31.95" customHeight="1" x14ac:dyDescent="0.3">
      <c r="A53" s="32"/>
      <c r="B53" s="38" t="str">
        <f t="shared" si="0"/>
        <v/>
      </c>
      <c r="C53" s="34" t="str">
        <f t="shared" si="1"/>
        <v/>
      </c>
      <c r="D53" s="33"/>
      <c r="E53" s="33"/>
      <c r="F53" s="33"/>
      <c r="G53" s="32"/>
      <c r="H53" s="32"/>
      <c r="I53" s="34" t="str">
        <f t="shared" si="2"/>
        <v/>
      </c>
      <c r="J53" s="38" t="str">
        <f t="shared" si="3"/>
        <v/>
      </c>
    </row>
    <row r="54" spans="1:10" ht="31.95" customHeight="1" x14ac:dyDescent="0.3">
      <c r="A54" s="32"/>
      <c r="B54" s="38" t="str">
        <f t="shared" si="0"/>
        <v/>
      </c>
      <c r="C54" s="34" t="str">
        <f t="shared" si="1"/>
        <v/>
      </c>
      <c r="D54" s="33"/>
      <c r="E54" s="33"/>
      <c r="F54" s="33"/>
      <c r="G54" s="32"/>
      <c r="H54" s="32"/>
      <c r="I54" s="34" t="str">
        <f t="shared" si="2"/>
        <v/>
      </c>
      <c r="J54" s="38" t="str">
        <f t="shared" si="3"/>
        <v/>
      </c>
    </row>
    <row r="55" spans="1:10" ht="31.95" customHeight="1" x14ac:dyDescent="0.3">
      <c r="A55" s="32"/>
      <c r="B55" s="38" t="str">
        <f t="shared" si="0"/>
        <v/>
      </c>
      <c r="C55" s="34" t="str">
        <f t="shared" si="1"/>
        <v/>
      </c>
      <c r="D55" s="33"/>
      <c r="E55" s="33"/>
      <c r="F55" s="33"/>
      <c r="G55" s="32"/>
      <c r="H55" s="32"/>
      <c r="I55" s="34" t="str">
        <f t="shared" si="2"/>
        <v/>
      </c>
      <c r="J55" s="38" t="str">
        <f t="shared" si="3"/>
        <v/>
      </c>
    </row>
    <row r="56" spans="1:10" ht="31.95" customHeight="1" x14ac:dyDescent="0.3">
      <c r="A56" s="32"/>
      <c r="B56" s="38" t="str">
        <f t="shared" si="0"/>
        <v/>
      </c>
      <c r="C56" s="34" t="str">
        <f t="shared" si="1"/>
        <v/>
      </c>
      <c r="D56" s="33"/>
      <c r="E56" s="33"/>
      <c r="F56" s="33"/>
      <c r="G56" s="32"/>
      <c r="H56" s="32"/>
      <c r="I56" s="34" t="str">
        <f t="shared" si="2"/>
        <v/>
      </c>
      <c r="J56" s="38" t="str">
        <f t="shared" si="3"/>
        <v/>
      </c>
    </row>
    <row r="57" spans="1:10" ht="31.95" customHeight="1" x14ac:dyDescent="0.3">
      <c r="A57" s="32"/>
      <c r="B57" s="38" t="str">
        <f t="shared" si="0"/>
        <v/>
      </c>
      <c r="C57" s="34" t="str">
        <f t="shared" si="1"/>
        <v/>
      </c>
      <c r="D57" s="33"/>
      <c r="E57" s="33"/>
      <c r="F57" s="33"/>
      <c r="G57" s="32"/>
      <c r="H57" s="32"/>
      <c r="I57" s="34" t="str">
        <f t="shared" si="2"/>
        <v/>
      </c>
      <c r="J57" s="38" t="str">
        <f t="shared" si="3"/>
        <v/>
      </c>
    </row>
    <row r="58" spans="1:10" ht="31.95" customHeight="1" x14ac:dyDescent="0.3">
      <c r="A58" s="32"/>
      <c r="B58" s="38" t="str">
        <f t="shared" si="0"/>
        <v/>
      </c>
      <c r="C58" s="34" t="str">
        <f t="shared" si="1"/>
        <v/>
      </c>
      <c r="D58" s="33"/>
      <c r="E58" s="33"/>
      <c r="F58" s="33"/>
      <c r="G58" s="32"/>
      <c r="H58" s="32"/>
      <c r="I58" s="34" t="str">
        <f t="shared" si="2"/>
        <v/>
      </c>
      <c r="J58" s="38" t="str">
        <f t="shared" si="3"/>
        <v/>
      </c>
    </row>
    <row r="59" spans="1:10" ht="31.95" customHeight="1" x14ac:dyDescent="0.3">
      <c r="A59" s="32"/>
      <c r="B59" s="38" t="str">
        <f t="shared" si="0"/>
        <v/>
      </c>
      <c r="C59" s="34" t="str">
        <f t="shared" si="1"/>
        <v/>
      </c>
      <c r="D59" s="33"/>
      <c r="E59" s="33"/>
      <c r="F59" s="33"/>
      <c r="G59" s="32"/>
      <c r="H59" s="32"/>
      <c r="I59" s="34" t="str">
        <f t="shared" si="2"/>
        <v/>
      </c>
      <c r="J59" s="38" t="str">
        <f t="shared" si="3"/>
        <v/>
      </c>
    </row>
    <row r="60" spans="1:10" ht="31.95" customHeight="1" x14ac:dyDescent="0.3">
      <c r="A60" s="32"/>
      <c r="B60" s="38" t="str">
        <f t="shared" si="0"/>
        <v/>
      </c>
      <c r="C60" s="34" t="str">
        <f t="shared" si="1"/>
        <v/>
      </c>
      <c r="D60" s="33"/>
      <c r="E60" s="33"/>
      <c r="F60" s="33"/>
      <c r="G60" s="32"/>
      <c r="H60" s="32"/>
      <c r="I60" s="34" t="str">
        <f t="shared" si="2"/>
        <v/>
      </c>
      <c r="J60" s="38" t="str">
        <f t="shared" si="3"/>
        <v/>
      </c>
    </row>
    <row r="61" spans="1:10" ht="31.95" customHeight="1" x14ac:dyDescent="0.3">
      <c r="A61" s="32"/>
      <c r="B61" s="38" t="str">
        <f t="shared" si="0"/>
        <v/>
      </c>
      <c r="C61" s="34" t="str">
        <f t="shared" si="1"/>
        <v/>
      </c>
      <c r="D61" s="33"/>
      <c r="E61" s="33"/>
      <c r="F61" s="33"/>
      <c r="G61" s="32"/>
      <c r="H61" s="32"/>
      <c r="I61" s="34" t="str">
        <f t="shared" si="2"/>
        <v/>
      </c>
      <c r="J61" s="38" t="str">
        <f t="shared" si="3"/>
        <v/>
      </c>
    </row>
    <row r="62" spans="1:10" ht="31.95" customHeight="1" x14ac:dyDescent="0.3">
      <c r="A62" s="32"/>
      <c r="B62" s="38" t="str">
        <f t="shared" si="0"/>
        <v/>
      </c>
      <c r="C62" s="34" t="str">
        <f t="shared" si="1"/>
        <v/>
      </c>
      <c r="D62" s="33"/>
      <c r="E62" s="33"/>
      <c r="F62" s="33"/>
      <c r="G62" s="32"/>
      <c r="H62" s="32"/>
      <c r="I62" s="34" t="str">
        <f t="shared" si="2"/>
        <v/>
      </c>
      <c r="J62" s="38" t="str">
        <f t="shared" si="3"/>
        <v/>
      </c>
    </row>
    <row r="63" spans="1:10" ht="31.95" customHeight="1" x14ac:dyDescent="0.3">
      <c r="A63" s="32"/>
      <c r="B63" s="38" t="str">
        <f t="shared" si="0"/>
        <v/>
      </c>
      <c r="C63" s="34" t="str">
        <f t="shared" si="1"/>
        <v/>
      </c>
      <c r="D63" s="33"/>
      <c r="E63" s="33"/>
      <c r="F63" s="33"/>
      <c r="G63" s="32"/>
      <c r="H63" s="32"/>
      <c r="I63" s="34" t="str">
        <f t="shared" si="2"/>
        <v/>
      </c>
      <c r="J63" s="38" t="str">
        <f t="shared" si="3"/>
        <v/>
      </c>
    </row>
    <row r="64" spans="1:10" ht="31.95" customHeight="1" x14ac:dyDescent="0.3">
      <c r="A64" s="32"/>
      <c r="B64" s="38" t="str">
        <f t="shared" si="0"/>
        <v/>
      </c>
      <c r="C64" s="34" t="str">
        <f t="shared" si="1"/>
        <v/>
      </c>
      <c r="D64" s="33"/>
      <c r="E64" s="33"/>
      <c r="F64" s="33"/>
      <c r="G64" s="32"/>
      <c r="H64" s="32"/>
      <c r="I64" s="34" t="str">
        <f t="shared" si="2"/>
        <v/>
      </c>
      <c r="J64" s="38" t="str">
        <f t="shared" si="3"/>
        <v/>
      </c>
    </row>
    <row r="65" spans="1:10" ht="31.95" customHeight="1" x14ac:dyDescent="0.3">
      <c r="A65" s="32"/>
      <c r="B65" s="38" t="str">
        <f t="shared" si="0"/>
        <v/>
      </c>
      <c r="C65" s="34" t="str">
        <f t="shared" si="1"/>
        <v/>
      </c>
      <c r="D65" s="33"/>
      <c r="E65" s="33"/>
      <c r="F65" s="33"/>
      <c r="G65" s="32"/>
      <c r="H65" s="32"/>
      <c r="I65" s="34" t="str">
        <f t="shared" si="2"/>
        <v/>
      </c>
      <c r="J65" s="38" t="str">
        <f t="shared" si="3"/>
        <v/>
      </c>
    </row>
    <row r="66" spans="1:10" ht="31.95" customHeight="1" x14ac:dyDescent="0.3">
      <c r="A66" s="32"/>
      <c r="B66" s="38" t="str">
        <f t="shared" si="0"/>
        <v/>
      </c>
      <c r="C66" s="34" t="str">
        <f t="shared" si="1"/>
        <v/>
      </c>
      <c r="D66" s="33"/>
      <c r="E66" s="33"/>
      <c r="F66" s="33"/>
      <c r="G66" s="32"/>
      <c r="H66" s="32"/>
      <c r="I66" s="34" t="str">
        <f t="shared" si="2"/>
        <v/>
      </c>
      <c r="J66" s="38" t="str">
        <f t="shared" si="3"/>
        <v/>
      </c>
    </row>
    <row r="67" spans="1:10" ht="31.95" customHeight="1" x14ac:dyDescent="0.3">
      <c r="A67" s="32"/>
      <c r="B67" s="38" t="str">
        <f t="shared" si="0"/>
        <v/>
      </c>
      <c r="C67" s="34" t="str">
        <f t="shared" si="1"/>
        <v/>
      </c>
      <c r="D67" s="33"/>
      <c r="E67" s="33"/>
      <c r="F67" s="33"/>
      <c r="G67" s="32"/>
      <c r="H67" s="32"/>
      <c r="I67" s="34" t="str">
        <f t="shared" si="2"/>
        <v/>
      </c>
      <c r="J67" s="38" t="str">
        <f t="shared" si="3"/>
        <v/>
      </c>
    </row>
    <row r="68" spans="1:10" ht="31.95" customHeight="1" x14ac:dyDescent="0.3">
      <c r="A68" s="32"/>
      <c r="B68" s="38" t="str">
        <f t="shared" ref="B68:B131" si="4">IF($A68="","",_xlfn.XLOOKUP($A68,Proy_Folio,Proy_Nombre,""))</f>
        <v/>
      </c>
      <c r="C68" s="34" t="str">
        <f t="shared" ref="C68:C131" si="5">IF($A68="","",_xlfn.XLOOKUP($A68,Proy_Folio,Proy_Tipo,""))</f>
        <v/>
      </c>
      <c r="D68" s="33"/>
      <c r="E68" s="33"/>
      <c r="F68" s="33"/>
      <c r="G68" s="32"/>
      <c r="H68" s="32"/>
      <c r="I68" s="34" t="str">
        <f t="shared" ref="I68:I131" si="6">IF(OR($D68="",$C68=""),"",IF(ISNUMBER(SEARCH($C68,_xlfn.XLOOKUP($D68,Cat_ElemPrep,ElemPrep_Tipos,""))),INDEX(Cat_SiNo,1),INDEX(Cat_SiNo,2)))</f>
        <v/>
      </c>
      <c r="J68" s="38" t="str">
        <f t="shared" ref="J68:J131" si="7">IF($A68="","",IF(COUNTIF(Proy_Folio,$A68)=0,"Folio no registrado en 01_Proyectos",IF($D68="","Falta indicar el elemento",IF(AND($E68=INDEX(Cat_SiNo,1),$I68=INDEX(Cat_SiNo,2)),"El elemento no corresponde al tipo de intervención (Ap. 4.5)",IF(AND($E68=INDEX(Cat_SiNo,1),$F68=""),"Falta el estado de integración",IF(AND($E68=INDEX(Cat_SiNo,1),$F68=Est_Integrado,$G68=""),"Elemento Integrado sin referencia de soporte",""))))))</f>
        <v/>
      </c>
    </row>
    <row r="69" spans="1:10" ht="31.95" customHeight="1" x14ac:dyDescent="0.3">
      <c r="A69" s="32"/>
      <c r="B69" s="38" t="str">
        <f t="shared" si="4"/>
        <v/>
      </c>
      <c r="C69" s="34" t="str">
        <f t="shared" si="5"/>
        <v/>
      </c>
      <c r="D69" s="33"/>
      <c r="E69" s="33"/>
      <c r="F69" s="33"/>
      <c r="G69" s="32"/>
      <c r="H69" s="32"/>
      <c r="I69" s="34" t="str">
        <f t="shared" si="6"/>
        <v/>
      </c>
      <c r="J69" s="38" t="str">
        <f t="shared" si="7"/>
        <v/>
      </c>
    </row>
    <row r="70" spans="1:10" ht="31.95" customHeight="1" x14ac:dyDescent="0.3">
      <c r="A70" s="32"/>
      <c r="B70" s="38" t="str">
        <f t="shared" si="4"/>
        <v/>
      </c>
      <c r="C70" s="34" t="str">
        <f t="shared" si="5"/>
        <v/>
      </c>
      <c r="D70" s="33"/>
      <c r="E70" s="33"/>
      <c r="F70" s="33"/>
      <c r="G70" s="32"/>
      <c r="H70" s="32"/>
      <c r="I70" s="34" t="str">
        <f t="shared" si="6"/>
        <v/>
      </c>
      <c r="J70" s="38" t="str">
        <f t="shared" si="7"/>
        <v/>
      </c>
    </row>
    <row r="71" spans="1:10" ht="31.95" customHeight="1" x14ac:dyDescent="0.3">
      <c r="A71" s="32"/>
      <c r="B71" s="38" t="str">
        <f t="shared" si="4"/>
        <v/>
      </c>
      <c r="C71" s="34" t="str">
        <f t="shared" si="5"/>
        <v/>
      </c>
      <c r="D71" s="33"/>
      <c r="E71" s="33"/>
      <c r="F71" s="33"/>
      <c r="G71" s="32"/>
      <c r="H71" s="32"/>
      <c r="I71" s="34" t="str">
        <f t="shared" si="6"/>
        <v/>
      </c>
      <c r="J71" s="38" t="str">
        <f t="shared" si="7"/>
        <v/>
      </c>
    </row>
    <row r="72" spans="1:10" ht="31.95" customHeight="1" x14ac:dyDescent="0.3">
      <c r="A72" s="32"/>
      <c r="B72" s="38" t="str">
        <f t="shared" si="4"/>
        <v/>
      </c>
      <c r="C72" s="34" t="str">
        <f t="shared" si="5"/>
        <v/>
      </c>
      <c r="D72" s="33"/>
      <c r="E72" s="33"/>
      <c r="F72" s="33"/>
      <c r="G72" s="32"/>
      <c r="H72" s="32"/>
      <c r="I72" s="34" t="str">
        <f t="shared" si="6"/>
        <v/>
      </c>
      <c r="J72" s="38" t="str">
        <f t="shared" si="7"/>
        <v/>
      </c>
    </row>
    <row r="73" spans="1:10" ht="31.95" customHeight="1" x14ac:dyDescent="0.3">
      <c r="A73" s="32"/>
      <c r="B73" s="38" t="str">
        <f t="shared" si="4"/>
        <v/>
      </c>
      <c r="C73" s="34" t="str">
        <f t="shared" si="5"/>
        <v/>
      </c>
      <c r="D73" s="33"/>
      <c r="E73" s="33"/>
      <c r="F73" s="33"/>
      <c r="G73" s="32"/>
      <c r="H73" s="32"/>
      <c r="I73" s="34" t="str">
        <f t="shared" si="6"/>
        <v/>
      </c>
      <c r="J73" s="38" t="str">
        <f t="shared" si="7"/>
        <v/>
      </c>
    </row>
    <row r="74" spans="1:10" ht="31.95" customHeight="1" x14ac:dyDescent="0.3">
      <c r="A74" s="32"/>
      <c r="B74" s="38" t="str">
        <f t="shared" si="4"/>
        <v/>
      </c>
      <c r="C74" s="34" t="str">
        <f t="shared" si="5"/>
        <v/>
      </c>
      <c r="D74" s="33"/>
      <c r="E74" s="33"/>
      <c r="F74" s="33"/>
      <c r="G74" s="32"/>
      <c r="H74" s="32"/>
      <c r="I74" s="34" t="str">
        <f t="shared" si="6"/>
        <v/>
      </c>
      <c r="J74" s="38" t="str">
        <f t="shared" si="7"/>
        <v/>
      </c>
    </row>
    <row r="75" spans="1:10" ht="31.95" customHeight="1" x14ac:dyDescent="0.3">
      <c r="A75" s="32"/>
      <c r="B75" s="38" t="str">
        <f t="shared" si="4"/>
        <v/>
      </c>
      <c r="C75" s="34" t="str">
        <f t="shared" si="5"/>
        <v/>
      </c>
      <c r="D75" s="33"/>
      <c r="E75" s="33"/>
      <c r="F75" s="33"/>
      <c r="G75" s="32"/>
      <c r="H75" s="32"/>
      <c r="I75" s="34" t="str">
        <f t="shared" si="6"/>
        <v/>
      </c>
      <c r="J75" s="38" t="str">
        <f t="shared" si="7"/>
        <v/>
      </c>
    </row>
    <row r="76" spans="1:10" ht="31.95" customHeight="1" x14ac:dyDescent="0.3">
      <c r="A76" s="32"/>
      <c r="B76" s="38" t="str">
        <f t="shared" si="4"/>
        <v/>
      </c>
      <c r="C76" s="34" t="str">
        <f t="shared" si="5"/>
        <v/>
      </c>
      <c r="D76" s="33"/>
      <c r="E76" s="33"/>
      <c r="F76" s="33"/>
      <c r="G76" s="32"/>
      <c r="H76" s="32"/>
      <c r="I76" s="34" t="str">
        <f t="shared" si="6"/>
        <v/>
      </c>
      <c r="J76" s="38" t="str">
        <f t="shared" si="7"/>
        <v/>
      </c>
    </row>
    <row r="77" spans="1:10" ht="31.95" customHeight="1" x14ac:dyDescent="0.3">
      <c r="A77" s="32"/>
      <c r="B77" s="38" t="str">
        <f t="shared" si="4"/>
        <v/>
      </c>
      <c r="C77" s="34" t="str">
        <f t="shared" si="5"/>
        <v/>
      </c>
      <c r="D77" s="33"/>
      <c r="E77" s="33"/>
      <c r="F77" s="33"/>
      <c r="G77" s="32"/>
      <c r="H77" s="32"/>
      <c r="I77" s="34" t="str">
        <f t="shared" si="6"/>
        <v/>
      </c>
      <c r="J77" s="38" t="str">
        <f t="shared" si="7"/>
        <v/>
      </c>
    </row>
    <row r="78" spans="1:10" ht="31.95" customHeight="1" x14ac:dyDescent="0.3">
      <c r="A78" s="32"/>
      <c r="B78" s="38" t="str">
        <f t="shared" si="4"/>
        <v/>
      </c>
      <c r="C78" s="34" t="str">
        <f t="shared" si="5"/>
        <v/>
      </c>
      <c r="D78" s="33"/>
      <c r="E78" s="33"/>
      <c r="F78" s="33"/>
      <c r="G78" s="32"/>
      <c r="H78" s="32"/>
      <c r="I78" s="34" t="str">
        <f t="shared" si="6"/>
        <v/>
      </c>
      <c r="J78" s="38" t="str">
        <f t="shared" si="7"/>
        <v/>
      </c>
    </row>
    <row r="79" spans="1:10" ht="31.95" customHeight="1" x14ac:dyDescent="0.3">
      <c r="A79" s="32"/>
      <c r="B79" s="38" t="str">
        <f t="shared" si="4"/>
        <v/>
      </c>
      <c r="C79" s="34" t="str">
        <f t="shared" si="5"/>
        <v/>
      </c>
      <c r="D79" s="33"/>
      <c r="E79" s="33"/>
      <c r="F79" s="33"/>
      <c r="G79" s="32"/>
      <c r="H79" s="32"/>
      <c r="I79" s="34" t="str">
        <f t="shared" si="6"/>
        <v/>
      </c>
      <c r="J79" s="38" t="str">
        <f t="shared" si="7"/>
        <v/>
      </c>
    </row>
    <row r="80" spans="1:10" ht="31.95" customHeight="1" x14ac:dyDescent="0.3">
      <c r="A80" s="32"/>
      <c r="B80" s="38" t="str">
        <f t="shared" si="4"/>
        <v/>
      </c>
      <c r="C80" s="34" t="str">
        <f t="shared" si="5"/>
        <v/>
      </c>
      <c r="D80" s="33"/>
      <c r="E80" s="33"/>
      <c r="F80" s="33"/>
      <c r="G80" s="32"/>
      <c r="H80" s="32"/>
      <c r="I80" s="34" t="str">
        <f t="shared" si="6"/>
        <v/>
      </c>
      <c r="J80" s="38" t="str">
        <f t="shared" si="7"/>
        <v/>
      </c>
    </row>
    <row r="81" spans="1:10" ht="31.95" customHeight="1" x14ac:dyDescent="0.3">
      <c r="A81" s="32"/>
      <c r="B81" s="38" t="str">
        <f t="shared" si="4"/>
        <v/>
      </c>
      <c r="C81" s="34" t="str">
        <f t="shared" si="5"/>
        <v/>
      </c>
      <c r="D81" s="33"/>
      <c r="E81" s="33"/>
      <c r="F81" s="33"/>
      <c r="G81" s="32"/>
      <c r="H81" s="32"/>
      <c r="I81" s="34" t="str">
        <f t="shared" si="6"/>
        <v/>
      </c>
      <c r="J81" s="38" t="str">
        <f t="shared" si="7"/>
        <v/>
      </c>
    </row>
    <row r="82" spans="1:10" ht="31.95" customHeight="1" x14ac:dyDescent="0.3">
      <c r="A82" s="32"/>
      <c r="B82" s="38" t="str">
        <f t="shared" si="4"/>
        <v/>
      </c>
      <c r="C82" s="34" t="str">
        <f t="shared" si="5"/>
        <v/>
      </c>
      <c r="D82" s="33"/>
      <c r="E82" s="33"/>
      <c r="F82" s="33"/>
      <c r="G82" s="32"/>
      <c r="H82" s="32"/>
      <c r="I82" s="34" t="str">
        <f t="shared" si="6"/>
        <v/>
      </c>
      <c r="J82" s="38" t="str">
        <f t="shared" si="7"/>
        <v/>
      </c>
    </row>
    <row r="83" spans="1:10" ht="31.95" customHeight="1" x14ac:dyDescent="0.3">
      <c r="A83" s="32"/>
      <c r="B83" s="38" t="str">
        <f t="shared" si="4"/>
        <v/>
      </c>
      <c r="C83" s="34" t="str">
        <f t="shared" si="5"/>
        <v/>
      </c>
      <c r="D83" s="33"/>
      <c r="E83" s="33"/>
      <c r="F83" s="33"/>
      <c r="G83" s="32"/>
      <c r="H83" s="32"/>
      <c r="I83" s="34" t="str">
        <f t="shared" si="6"/>
        <v/>
      </c>
      <c r="J83" s="38" t="str">
        <f t="shared" si="7"/>
        <v/>
      </c>
    </row>
    <row r="84" spans="1:10" ht="31.95" customHeight="1" x14ac:dyDescent="0.3">
      <c r="A84" s="32"/>
      <c r="B84" s="38" t="str">
        <f t="shared" si="4"/>
        <v/>
      </c>
      <c r="C84" s="34" t="str">
        <f t="shared" si="5"/>
        <v/>
      </c>
      <c r="D84" s="33"/>
      <c r="E84" s="33"/>
      <c r="F84" s="33"/>
      <c r="G84" s="32"/>
      <c r="H84" s="32"/>
      <c r="I84" s="34" t="str">
        <f t="shared" si="6"/>
        <v/>
      </c>
      <c r="J84" s="38" t="str">
        <f t="shared" si="7"/>
        <v/>
      </c>
    </row>
    <row r="85" spans="1:10" ht="31.95" customHeight="1" x14ac:dyDescent="0.3">
      <c r="A85" s="32"/>
      <c r="B85" s="38" t="str">
        <f t="shared" si="4"/>
        <v/>
      </c>
      <c r="C85" s="34" t="str">
        <f t="shared" si="5"/>
        <v/>
      </c>
      <c r="D85" s="33"/>
      <c r="E85" s="33"/>
      <c r="F85" s="33"/>
      <c r="G85" s="32"/>
      <c r="H85" s="32"/>
      <c r="I85" s="34" t="str">
        <f t="shared" si="6"/>
        <v/>
      </c>
      <c r="J85" s="38" t="str">
        <f t="shared" si="7"/>
        <v/>
      </c>
    </row>
    <row r="86" spans="1:10" ht="31.95" customHeight="1" x14ac:dyDescent="0.3">
      <c r="A86" s="32"/>
      <c r="B86" s="38" t="str">
        <f t="shared" si="4"/>
        <v/>
      </c>
      <c r="C86" s="34" t="str">
        <f t="shared" si="5"/>
        <v/>
      </c>
      <c r="D86" s="33"/>
      <c r="E86" s="33"/>
      <c r="F86" s="33"/>
      <c r="G86" s="32"/>
      <c r="H86" s="32"/>
      <c r="I86" s="34" t="str">
        <f t="shared" si="6"/>
        <v/>
      </c>
      <c r="J86" s="38" t="str">
        <f t="shared" si="7"/>
        <v/>
      </c>
    </row>
    <row r="87" spans="1:10" ht="31.95" customHeight="1" x14ac:dyDescent="0.3">
      <c r="A87" s="32"/>
      <c r="B87" s="38" t="str">
        <f t="shared" si="4"/>
        <v/>
      </c>
      <c r="C87" s="34" t="str">
        <f t="shared" si="5"/>
        <v/>
      </c>
      <c r="D87" s="33"/>
      <c r="E87" s="33"/>
      <c r="F87" s="33"/>
      <c r="G87" s="32"/>
      <c r="H87" s="32"/>
      <c r="I87" s="34" t="str">
        <f t="shared" si="6"/>
        <v/>
      </c>
      <c r="J87" s="38" t="str">
        <f t="shared" si="7"/>
        <v/>
      </c>
    </row>
    <row r="88" spans="1:10" ht="31.95" customHeight="1" x14ac:dyDescent="0.3">
      <c r="A88" s="32"/>
      <c r="B88" s="38" t="str">
        <f t="shared" si="4"/>
        <v/>
      </c>
      <c r="C88" s="34" t="str">
        <f t="shared" si="5"/>
        <v/>
      </c>
      <c r="D88" s="33"/>
      <c r="E88" s="33"/>
      <c r="F88" s="33"/>
      <c r="G88" s="32"/>
      <c r="H88" s="32"/>
      <c r="I88" s="34" t="str">
        <f t="shared" si="6"/>
        <v/>
      </c>
      <c r="J88" s="38" t="str">
        <f t="shared" si="7"/>
        <v/>
      </c>
    </row>
    <row r="89" spans="1:10" ht="31.95" customHeight="1" x14ac:dyDescent="0.3">
      <c r="A89" s="32"/>
      <c r="B89" s="38" t="str">
        <f t="shared" si="4"/>
        <v/>
      </c>
      <c r="C89" s="34" t="str">
        <f t="shared" si="5"/>
        <v/>
      </c>
      <c r="D89" s="33"/>
      <c r="E89" s="33"/>
      <c r="F89" s="33"/>
      <c r="G89" s="32"/>
      <c r="H89" s="32"/>
      <c r="I89" s="34" t="str">
        <f t="shared" si="6"/>
        <v/>
      </c>
      <c r="J89" s="38" t="str">
        <f t="shared" si="7"/>
        <v/>
      </c>
    </row>
    <row r="90" spans="1:10" ht="31.95" customHeight="1" x14ac:dyDescent="0.3">
      <c r="A90" s="32"/>
      <c r="B90" s="38" t="str">
        <f t="shared" si="4"/>
        <v/>
      </c>
      <c r="C90" s="34" t="str">
        <f t="shared" si="5"/>
        <v/>
      </c>
      <c r="D90" s="33"/>
      <c r="E90" s="33"/>
      <c r="F90" s="33"/>
      <c r="G90" s="32"/>
      <c r="H90" s="32"/>
      <c r="I90" s="34" t="str">
        <f t="shared" si="6"/>
        <v/>
      </c>
      <c r="J90" s="38" t="str">
        <f t="shared" si="7"/>
        <v/>
      </c>
    </row>
    <row r="91" spans="1:10" ht="31.95" customHeight="1" x14ac:dyDescent="0.3">
      <c r="A91" s="32"/>
      <c r="B91" s="38" t="str">
        <f t="shared" si="4"/>
        <v/>
      </c>
      <c r="C91" s="34" t="str">
        <f t="shared" si="5"/>
        <v/>
      </c>
      <c r="D91" s="33"/>
      <c r="E91" s="33"/>
      <c r="F91" s="33"/>
      <c r="G91" s="32"/>
      <c r="H91" s="32"/>
      <c r="I91" s="34" t="str">
        <f t="shared" si="6"/>
        <v/>
      </c>
      <c r="J91" s="38" t="str">
        <f t="shared" si="7"/>
        <v/>
      </c>
    </row>
    <row r="92" spans="1:10" ht="31.95" customHeight="1" x14ac:dyDescent="0.3">
      <c r="A92" s="32"/>
      <c r="B92" s="38" t="str">
        <f t="shared" si="4"/>
        <v/>
      </c>
      <c r="C92" s="34" t="str">
        <f t="shared" si="5"/>
        <v/>
      </c>
      <c r="D92" s="33"/>
      <c r="E92" s="33"/>
      <c r="F92" s="33"/>
      <c r="G92" s="32"/>
      <c r="H92" s="32"/>
      <c r="I92" s="34" t="str">
        <f t="shared" si="6"/>
        <v/>
      </c>
      <c r="J92" s="38" t="str">
        <f t="shared" si="7"/>
        <v/>
      </c>
    </row>
    <row r="93" spans="1:10" ht="31.95" customHeight="1" x14ac:dyDescent="0.3">
      <c r="A93" s="32"/>
      <c r="B93" s="38" t="str">
        <f t="shared" si="4"/>
        <v/>
      </c>
      <c r="C93" s="34" t="str">
        <f t="shared" si="5"/>
        <v/>
      </c>
      <c r="D93" s="33"/>
      <c r="E93" s="33"/>
      <c r="F93" s="33"/>
      <c r="G93" s="32"/>
      <c r="H93" s="32"/>
      <c r="I93" s="34" t="str">
        <f t="shared" si="6"/>
        <v/>
      </c>
      <c r="J93" s="38" t="str">
        <f t="shared" si="7"/>
        <v/>
      </c>
    </row>
    <row r="94" spans="1:10" ht="31.95" customHeight="1" x14ac:dyDescent="0.3">
      <c r="A94" s="32"/>
      <c r="B94" s="38" t="str">
        <f t="shared" si="4"/>
        <v/>
      </c>
      <c r="C94" s="34" t="str">
        <f t="shared" si="5"/>
        <v/>
      </c>
      <c r="D94" s="33"/>
      <c r="E94" s="33"/>
      <c r="F94" s="33"/>
      <c r="G94" s="32"/>
      <c r="H94" s="32"/>
      <c r="I94" s="34" t="str">
        <f t="shared" si="6"/>
        <v/>
      </c>
      <c r="J94" s="38" t="str">
        <f t="shared" si="7"/>
        <v/>
      </c>
    </row>
    <row r="95" spans="1:10" ht="31.95" customHeight="1" x14ac:dyDescent="0.3">
      <c r="A95" s="32"/>
      <c r="B95" s="38" t="str">
        <f t="shared" si="4"/>
        <v/>
      </c>
      <c r="C95" s="34" t="str">
        <f t="shared" si="5"/>
        <v/>
      </c>
      <c r="D95" s="33"/>
      <c r="E95" s="33"/>
      <c r="F95" s="33"/>
      <c r="G95" s="32"/>
      <c r="H95" s="32"/>
      <c r="I95" s="34" t="str">
        <f t="shared" si="6"/>
        <v/>
      </c>
      <c r="J95" s="38" t="str">
        <f t="shared" si="7"/>
        <v/>
      </c>
    </row>
    <row r="96" spans="1:10" ht="31.95" customHeight="1" x14ac:dyDescent="0.3">
      <c r="A96" s="32"/>
      <c r="B96" s="38" t="str">
        <f t="shared" si="4"/>
        <v/>
      </c>
      <c r="C96" s="34" t="str">
        <f t="shared" si="5"/>
        <v/>
      </c>
      <c r="D96" s="33"/>
      <c r="E96" s="33"/>
      <c r="F96" s="33"/>
      <c r="G96" s="32"/>
      <c r="H96" s="32"/>
      <c r="I96" s="34" t="str">
        <f t="shared" si="6"/>
        <v/>
      </c>
      <c r="J96" s="38" t="str">
        <f t="shared" si="7"/>
        <v/>
      </c>
    </row>
    <row r="97" spans="1:10" ht="31.95" customHeight="1" x14ac:dyDescent="0.3">
      <c r="A97" s="32"/>
      <c r="B97" s="38" t="str">
        <f t="shared" si="4"/>
        <v/>
      </c>
      <c r="C97" s="34" t="str">
        <f t="shared" si="5"/>
        <v/>
      </c>
      <c r="D97" s="33"/>
      <c r="E97" s="33"/>
      <c r="F97" s="33"/>
      <c r="G97" s="32"/>
      <c r="H97" s="32"/>
      <c r="I97" s="34" t="str">
        <f t="shared" si="6"/>
        <v/>
      </c>
      <c r="J97" s="38" t="str">
        <f t="shared" si="7"/>
        <v/>
      </c>
    </row>
    <row r="98" spans="1:10" ht="31.95" customHeight="1" x14ac:dyDescent="0.3">
      <c r="A98" s="32"/>
      <c r="B98" s="38" t="str">
        <f t="shared" si="4"/>
        <v/>
      </c>
      <c r="C98" s="34" t="str">
        <f t="shared" si="5"/>
        <v/>
      </c>
      <c r="D98" s="33"/>
      <c r="E98" s="33"/>
      <c r="F98" s="33"/>
      <c r="G98" s="32"/>
      <c r="H98" s="32"/>
      <c r="I98" s="34" t="str">
        <f t="shared" si="6"/>
        <v/>
      </c>
      <c r="J98" s="38" t="str">
        <f t="shared" si="7"/>
        <v/>
      </c>
    </row>
    <row r="99" spans="1:10" ht="31.95" customHeight="1" x14ac:dyDescent="0.3">
      <c r="A99" s="32"/>
      <c r="B99" s="38" t="str">
        <f t="shared" si="4"/>
        <v/>
      </c>
      <c r="C99" s="34" t="str">
        <f t="shared" si="5"/>
        <v/>
      </c>
      <c r="D99" s="33"/>
      <c r="E99" s="33"/>
      <c r="F99" s="33"/>
      <c r="G99" s="32"/>
      <c r="H99" s="32"/>
      <c r="I99" s="34" t="str">
        <f t="shared" si="6"/>
        <v/>
      </c>
      <c r="J99" s="38" t="str">
        <f t="shared" si="7"/>
        <v/>
      </c>
    </row>
    <row r="100" spans="1:10" ht="31.95" customHeight="1" x14ac:dyDescent="0.3">
      <c r="A100" s="32"/>
      <c r="B100" s="38" t="str">
        <f t="shared" si="4"/>
        <v/>
      </c>
      <c r="C100" s="34" t="str">
        <f t="shared" si="5"/>
        <v/>
      </c>
      <c r="D100" s="33"/>
      <c r="E100" s="33"/>
      <c r="F100" s="33"/>
      <c r="G100" s="32"/>
      <c r="H100" s="32"/>
      <c r="I100" s="34" t="str">
        <f t="shared" si="6"/>
        <v/>
      </c>
      <c r="J100" s="38" t="str">
        <f t="shared" si="7"/>
        <v/>
      </c>
    </row>
    <row r="101" spans="1:10" ht="31.95" customHeight="1" x14ac:dyDescent="0.3">
      <c r="A101" s="32"/>
      <c r="B101" s="38" t="str">
        <f t="shared" si="4"/>
        <v/>
      </c>
      <c r="C101" s="34" t="str">
        <f t="shared" si="5"/>
        <v/>
      </c>
      <c r="D101" s="33"/>
      <c r="E101" s="33"/>
      <c r="F101" s="33"/>
      <c r="G101" s="32"/>
      <c r="H101" s="32"/>
      <c r="I101" s="34" t="str">
        <f t="shared" si="6"/>
        <v/>
      </c>
      <c r="J101" s="38" t="str">
        <f t="shared" si="7"/>
        <v/>
      </c>
    </row>
    <row r="102" spans="1:10" ht="31.95" customHeight="1" x14ac:dyDescent="0.3">
      <c r="A102" s="32"/>
      <c r="B102" s="38" t="str">
        <f t="shared" si="4"/>
        <v/>
      </c>
      <c r="C102" s="34" t="str">
        <f t="shared" si="5"/>
        <v/>
      </c>
      <c r="D102" s="33"/>
      <c r="E102" s="33"/>
      <c r="F102" s="33"/>
      <c r="G102" s="32"/>
      <c r="H102" s="32"/>
      <c r="I102" s="34" t="str">
        <f t="shared" si="6"/>
        <v/>
      </c>
      <c r="J102" s="38" t="str">
        <f t="shared" si="7"/>
        <v/>
      </c>
    </row>
    <row r="103" spans="1:10" ht="31.95" customHeight="1" x14ac:dyDescent="0.3">
      <c r="A103" s="32"/>
      <c r="B103" s="38" t="str">
        <f t="shared" si="4"/>
        <v/>
      </c>
      <c r="C103" s="34" t="str">
        <f t="shared" si="5"/>
        <v/>
      </c>
      <c r="D103" s="33"/>
      <c r="E103" s="33"/>
      <c r="F103" s="33"/>
      <c r="G103" s="32"/>
      <c r="H103" s="32"/>
      <c r="I103" s="34" t="str">
        <f t="shared" si="6"/>
        <v/>
      </c>
      <c r="J103" s="38" t="str">
        <f t="shared" si="7"/>
        <v/>
      </c>
    </row>
    <row r="104" spans="1:10" ht="31.95" customHeight="1" x14ac:dyDescent="0.3">
      <c r="A104" s="32"/>
      <c r="B104" s="38" t="str">
        <f t="shared" si="4"/>
        <v/>
      </c>
      <c r="C104" s="34" t="str">
        <f t="shared" si="5"/>
        <v/>
      </c>
      <c r="D104" s="33"/>
      <c r="E104" s="33"/>
      <c r="F104" s="33"/>
      <c r="G104" s="32"/>
      <c r="H104" s="32"/>
      <c r="I104" s="34" t="str">
        <f t="shared" si="6"/>
        <v/>
      </c>
      <c r="J104" s="38" t="str">
        <f t="shared" si="7"/>
        <v/>
      </c>
    </row>
    <row r="105" spans="1:10" ht="31.95" customHeight="1" x14ac:dyDescent="0.3">
      <c r="A105" s="32"/>
      <c r="B105" s="38" t="str">
        <f t="shared" si="4"/>
        <v/>
      </c>
      <c r="C105" s="34" t="str">
        <f t="shared" si="5"/>
        <v/>
      </c>
      <c r="D105" s="33"/>
      <c r="E105" s="33"/>
      <c r="F105" s="33"/>
      <c r="G105" s="32"/>
      <c r="H105" s="32"/>
      <c r="I105" s="34" t="str">
        <f t="shared" si="6"/>
        <v/>
      </c>
      <c r="J105" s="38" t="str">
        <f t="shared" si="7"/>
        <v/>
      </c>
    </row>
    <row r="106" spans="1:10" ht="31.95" customHeight="1" x14ac:dyDescent="0.3">
      <c r="A106" s="32"/>
      <c r="B106" s="38" t="str">
        <f t="shared" si="4"/>
        <v/>
      </c>
      <c r="C106" s="34" t="str">
        <f t="shared" si="5"/>
        <v/>
      </c>
      <c r="D106" s="33"/>
      <c r="E106" s="33"/>
      <c r="F106" s="33"/>
      <c r="G106" s="32"/>
      <c r="H106" s="32"/>
      <c r="I106" s="34" t="str">
        <f t="shared" si="6"/>
        <v/>
      </c>
      <c r="J106" s="38" t="str">
        <f t="shared" si="7"/>
        <v/>
      </c>
    </row>
    <row r="107" spans="1:10" ht="31.95" customHeight="1" x14ac:dyDescent="0.3">
      <c r="A107" s="32"/>
      <c r="B107" s="38" t="str">
        <f t="shared" si="4"/>
        <v/>
      </c>
      <c r="C107" s="34" t="str">
        <f t="shared" si="5"/>
        <v/>
      </c>
      <c r="D107" s="33"/>
      <c r="E107" s="33"/>
      <c r="F107" s="33"/>
      <c r="G107" s="32"/>
      <c r="H107" s="32"/>
      <c r="I107" s="34" t="str">
        <f t="shared" si="6"/>
        <v/>
      </c>
      <c r="J107" s="38" t="str">
        <f t="shared" si="7"/>
        <v/>
      </c>
    </row>
    <row r="108" spans="1:10" ht="31.95" customHeight="1" x14ac:dyDescent="0.3">
      <c r="A108" s="32"/>
      <c r="B108" s="38" t="str">
        <f t="shared" si="4"/>
        <v/>
      </c>
      <c r="C108" s="34" t="str">
        <f t="shared" si="5"/>
        <v/>
      </c>
      <c r="D108" s="33"/>
      <c r="E108" s="33"/>
      <c r="F108" s="33"/>
      <c r="G108" s="32"/>
      <c r="H108" s="32"/>
      <c r="I108" s="34" t="str">
        <f t="shared" si="6"/>
        <v/>
      </c>
      <c r="J108" s="38" t="str">
        <f t="shared" si="7"/>
        <v/>
      </c>
    </row>
    <row r="109" spans="1:10" ht="31.95" customHeight="1" x14ac:dyDescent="0.3">
      <c r="A109" s="32"/>
      <c r="B109" s="38" t="str">
        <f t="shared" si="4"/>
        <v/>
      </c>
      <c r="C109" s="34" t="str">
        <f t="shared" si="5"/>
        <v/>
      </c>
      <c r="D109" s="33"/>
      <c r="E109" s="33"/>
      <c r="F109" s="33"/>
      <c r="G109" s="32"/>
      <c r="H109" s="32"/>
      <c r="I109" s="34" t="str">
        <f t="shared" si="6"/>
        <v/>
      </c>
      <c r="J109" s="38" t="str">
        <f t="shared" si="7"/>
        <v/>
      </c>
    </row>
    <row r="110" spans="1:10" ht="31.95" customHeight="1" x14ac:dyDescent="0.3">
      <c r="A110" s="32"/>
      <c r="B110" s="38" t="str">
        <f t="shared" si="4"/>
        <v/>
      </c>
      <c r="C110" s="34" t="str">
        <f t="shared" si="5"/>
        <v/>
      </c>
      <c r="D110" s="33"/>
      <c r="E110" s="33"/>
      <c r="F110" s="33"/>
      <c r="G110" s="32"/>
      <c r="H110" s="32"/>
      <c r="I110" s="34" t="str">
        <f t="shared" si="6"/>
        <v/>
      </c>
      <c r="J110" s="38" t="str">
        <f t="shared" si="7"/>
        <v/>
      </c>
    </row>
    <row r="111" spans="1:10" ht="31.95" customHeight="1" x14ac:dyDescent="0.3">
      <c r="A111" s="32"/>
      <c r="B111" s="38" t="str">
        <f t="shared" si="4"/>
        <v/>
      </c>
      <c r="C111" s="34" t="str">
        <f t="shared" si="5"/>
        <v/>
      </c>
      <c r="D111" s="33"/>
      <c r="E111" s="33"/>
      <c r="F111" s="33"/>
      <c r="G111" s="32"/>
      <c r="H111" s="32"/>
      <c r="I111" s="34" t="str">
        <f t="shared" si="6"/>
        <v/>
      </c>
      <c r="J111" s="38" t="str">
        <f t="shared" si="7"/>
        <v/>
      </c>
    </row>
    <row r="112" spans="1:10" ht="31.95" customHeight="1" x14ac:dyDescent="0.3">
      <c r="A112" s="32"/>
      <c r="B112" s="38" t="str">
        <f t="shared" si="4"/>
        <v/>
      </c>
      <c r="C112" s="34" t="str">
        <f t="shared" si="5"/>
        <v/>
      </c>
      <c r="D112" s="33"/>
      <c r="E112" s="33"/>
      <c r="F112" s="33"/>
      <c r="G112" s="32"/>
      <c r="H112" s="32"/>
      <c r="I112" s="34" t="str">
        <f t="shared" si="6"/>
        <v/>
      </c>
      <c r="J112" s="38" t="str">
        <f t="shared" si="7"/>
        <v/>
      </c>
    </row>
    <row r="113" spans="1:10" ht="31.95" customHeight="1" x14ac:dyDescent="0.3">
      <c r="A113" s="32"/>
      <c r="B113" s="38" t="str">
        <f t="shared" si="4"/>
        <v/>
      </c>
      <c r="C113" s="34" t="str">
        <f t="shared" si="5"/>
        <v/>
      </c>
      <c r="D113" s="33"/>
      <c r="E113" s="33"/>
      <c r="F113" s="33"/>
      <c r="G113" s="32"/>
      <c r="H113" s="32"/>
      <c r="I113" s="34" t="str">
        <f t="shared" si="6"/>
        <v/>
      </c>
      <c r="J113" s="38" t="str">
        <f t="shared" si="7"/>
        <v/>
      </c>
    </row>
    <row r="114" spans="1:10" ht="31.95" customHeight="1" x14ac:dyDescent="0.3">
      <c r="A114" s="32"/>
      <c r="B114" s="38" t="str">
        <f t="shared" si="4"/>
        <v/>
      </c>
      <c r="C114" s="34" t="str">
        <f t="shared" si="5"/>
        <v/>
      </c>
      <c r="D114" s="33"/>
      <c r="E114" s="33"/>
      <c r="F114" s="33"/>
      <c r="G114" s="32"/>
      <c r="H114" s="32"/>
      <c r="I114" s="34" t="str">
        <f t="shared" si="6"/>
        <v/>
      </c>
      <c r="J114" s="38" t="str">
        <f t="shared" si="7"/>
        <v/>
      </c>
    </row>
    <row r="115" spans="1:10" ht="31.95" customHeight="1" x14ac:dyDescent="0.3">
      <c r="A115" s="32"/>
      <c r="B115" s="38" t="str">
        <f t="shared" si="4"/>
        <v/>
      </c>
      <c r="C115" s="34" t="str">
        <f t="shared" si="5"/>
        <v/>
      </c>
      <c r="D115" s="33"/>
      <c r="E115" s="33"/>
      <c r="F115" s="33"/>
      <c r="G115" s="32"/>
      <c r="H115" s="32"/>
      <c r="I115" s="34" t="str">
        <f t="shared" si="6"/>
        <v/>
      </c>
      <c r="J115" s="38" t="str">
        <f t="shared" si="7"/>
        <v/>
      </c>
    </row>
    <row r="116" spans="1:10" ht="31.95" customHeight="1" x14ac:dyDescent="0.3">
      <c r="A116" s="32"/>
      <c r="B116" s="38" t="str">
        <f t="shared" si="4"/>
        <v/>
      </c>
      <c r="C116" s="34" t="str">
        <f t="shared" si="5"/>
        <v/>
      </c>
      <c r="D116" s="33"/>
      <c r="E116" s="33"/>
      <c r="F116" s="33"/>
      <c r="G116" s="32"/>
      <c r="H116" s="32"/>
      <c r="I116" s="34" t="str">
        <f t="shared" si="6"/>
        <v/>
      </c>
      <c r="J116" s="38" t="str">
        <f t="shared" si="7"/>
        <v/>
      </c>
    </row>
    <row r="117" spans="1:10" ht="31.95" customHeight="1" x14ac:dyDescent="0.3">
      <c r="A117" s="32"/>
      <c r="B117" s="38" t="str">
        <f t="shared" si="4"/>
        <v/>
      </c>
      <c r="C117" s="34" t="str">
        <f t="shared" si="5"/>
        <v/>
      </c>
      <c r="D117" s="33"/>
      <c r="E117" s="33"/>
      <c r="F117" s="33"/>
      <c r="G117" s="32"/>
      <c r="H117" s="32"/>
      <c r="I117" s="34" t="str">
        <f t="shared" si="6"/>
        <v/>
      </c>
      <c r="J117" s="38" t="str">
        <f t="shared" si="7"/>
        <v/>
      </c>
    </row>
    <row r="118" spans="1:10" ht="31.95" customHeight="1" x14ac:dyDescent="0.3">
      <c r="A118" s="32"/>
      <c r="B118" s="38" t="str">
        <f t="shared" si="4"/>
        <v/>
      </c>
      <c r="C118" s="34" t="str">
        <f t="shared" si="5"/>
        <v/>
      </c>
      <c r="D118" s="33"/>
      <c r="E118" s="33"/>
      <c r="F118" s="33"/>
      <c r="G118" s="32"/>
      <c r="H118" s="32"/>
      <c r="I118" s="34" t="str">
        <f t="shared" si="6"/>
        <v/>
      </c>
      <c r="J118" s="38" t="str">
        <f t="shared" si="7"/>
        <v/>
      </c>
    </row>
    <row r="119" spans="1:10" ht="31.95" customHeight="1" x14ac:dyDescent="0.3">
      <c r="A119" s="32"/>
      <c r="B119" s="38" t="str">
        <f t="shared" si="4"/>
        <v/>
      </c>
      <c r="C119" s="34" t="str">
        <f t="shared" si="5"/>
        <v/>
      </c>
      <c r="D119" s="33"/>
      <c r="E119" s="33"/>
      <c r="F119" s="33"/>
      <c r="G119" s="32"/>
      <c r="H119" s="32"/>
      <c r="I119" s="34" t="str">
        <f t="shared" si="6"/>
        <v/>
      </c>
      <c r="J119" s="38" t="str">
        <f t="shared" si="7"/>
        <v/>
      </c>
    </row>
    <row r="120" spans="1:10" ht="31.95" customHeight="1" x14ac:dyDescent="0.3">
      <c r="A120" s="32"/>
      <c r="B120" s="38" t="str">
        <f t="shared" si="4"/>
        <v/>
      </c>
      <c r="C120" s="34" t="str">
        <f t="shared" si="5"/>
        <v/>
      </c>
      <c r="D120" s="33"/>
      <c r="E120" s="33"/>
      <c r="F120" s="33"/>
      <c r="G120" s="32"/>
      <c r="H120" s="32"/>
      <c r="I120" s="34" t="str">
        <f t="shared" si="6"/>
        <v/>
      </c>
      <c r="J120" s="38" t="str">
        <f t="shared" si="7"/>
        <v/>
      </c>
    </row>
    <row r="121" spans="1:10" ht="31.95" customHeight="1" x14ac:dyDescent="0.3">
      <c r="A121" s="32"/>
      <c r="B121" s="38" t="str">
        <f t="shared" si="4"/>
        <v/>
      </c>
      <c r="C121" s="34" t="str">
        <f t="shared" si="5"/>
        <v/>
      </c>
      <c r="D121" s="33"/>
      <c r="E121" s="33"/>
      <c r="F121" s="33"/>
      <c r="G121" s="32"/>
      <c r="H121" s="32"/>
      <c r="I121" s="34" t="str">
        <f t="shared" si="6"/>
        <v/>
      </c>
      <c r="J121" s="38" t="str">
        <f t="shared" si="7"/>
        <v/>
      </c>
    </row>
    <row r="122" spans="1:10" ht="31.95" customHeight="1" x14ac:dyDescent="0.3">
      <c r="A122" s="32"/>
      <c r="B122" s="38" t="str">
        <f t="shared" si="4"/>
        <v/>
      </c>
      <c r="C122" s="34" t="str">
        <f t="shared" si="5"/>
        <v/>
      </c>
      <c r="D122" s="33"/>
      <c r="E122" s="33"/>
      <c r="F122" s="33"/>
      <c r="G122" s="32"/>
      <c r="H122" s="32"/>
      <c r="I122" s="34" t="str">
        <f t="shared" si="6"/>
        <v/>
      </c>
      <c r="J122" s="38" t="str">
        <f t="shared" si="7"/>
        <v/>
      </c>
    </row>
    <row r="123" spans="1:10" ht="31.95" customHeight="1" x14ac:dyDescent="0.3">
      <c r="A123" s="32"/>
      <c r="B123" s="38" t="str">
        <f t="shared" si="4"/>
        <v/>
      </c>
      <c r="C123" s="34" t="str">
        <f t="shared" si="5"/>
        <v/>
      </c>
      <c r="D123" s="33"/>
      <c r="E123" s="33"/>
      <c r="F123" s="33"/>
      <c r="G123" s="32"/>
      <c r="H123" s="32"/>
      <c r="I123" s="34" t="str">
        <f t="shared" si="6"/>
        <v/>
      </c>
      <c r="J123" s="38" t="str">
        <f t="shared" si="7"/>
        <v/>
      </c>
    </row>
    <row r="124" spans="1:10" ht="31.95" customHeight="1" x14ac:dyDescent="0.3">
      <c r="A124" s="32"/>
      <c r="B124" s="38" t="str">
        <f t="shared" si="4"/>
        <v/>
      </c>
      <c r="C124" s="34" t="str">
        <f t="shared" si="5"/>
        <v/>
      </c>
      <c r="D124" s="33"/>
      <c r="E124" s="33"/>
      <c r="F124" s="33"/>
      <c r="G124" s="32"/>
      <c r="H124" s="32"/>
      <c r="I124" s="34" t="str">
        <f t="shared" si="6"/>
        <v/>
      </c>
      <c r="J124" s="38" t="str">
        <f t="shared" si="7"/>
        <v/>
      </c>
    </row>
    <row r="125" spans="1:10" ht="31.95" customHeight="1" x14ac:dyDescent="0.3">
      <c r="A125" s="32"/>
      <c r="B125" s="38" t="str">
        <f t="shared" si="4"/>
        <v/>
      </c>
      <c r="C125" s="34" t="str">
        <f t="shared" si="5"/>
        <v/>
      </c>
      <c r="D125" s="33"/>
      <c r="E125" s="33"/>
      <c r="F125" s="33"/>
      <c r="G125" s="32"/>
      <c r="H125" s="32"/>
      <c r="I125" s="34" t="str">
        <f t="shared" si="6"/>
        <v/>
      </c>
      <c r="J125" s="38" t="str">
        <f t="shared" si="7"/>
        <v/>
      </c>
    </row>
    <row r="126" spans="1:10" ht="31.95" customHeight="1" x14ac:dyDescent="0.3">
      <c r="A126" s="32"/>
      <c r="B126" s="38" t="str">
        <f t="shared" si="4"/>
        <v/>
      </c>
      <c r="C126" s="34" t="str">
        <f t="shared" si="5"/>
        <v/>
      </c>
      <c r="D126" s="33"/>
      <c r="E126" s="33"/>
      <c r="F126" s="33"/>
      <c r="G126" s="32"/>
      <c r="H126" s="32"/>
      <c r="I126" s="34" t="str">
        <f t="shared" si="6"/>
        <v/>
      </c>
      <c r="J126" s="38" t="str">
        <f t="shared" si="7"/>
        <v/>
      </c>
    </row>
    <row r="127" spans="1:10" ht="31.95" customHeight="1" x14ac:dyDescent="0.3">
      <c r="A127" s="32"/>
      <c r="B127" s="38" t="str">
        <f t="shared" si="4"/>
        <v/>
      </c>
      <c r="C127" s="34" t="str">
        <f t="shared" si="5"/>
        <v/>
      </c>
      <c r="D127" s="33"/>
      <c r="E127" s="33"/>
      <c r="F127" s="33"/>
      <c r="G127" s="32"/>
      <c r="H127" s="32"/>
      <c r="I127" s="34" t="str">
        <f t="shared" si="6"/>
        <v/>
      </c>
      <c r="J127" s="38" t="str">
        <f t="shared" si="7"/>
        <v/>
      </c>
    </row>
    <row r="128" spans="1:10" ht="31.95" customHeight="1" x14ac:dyDescent="0.3">
      <c r="A128" s="32"/>
      <c r="B128" s="38" t="str">
        <f t="shared" si="4"/>
        <v/>
      </c>
      <c r="C128" s="34" t="str">
        <f t="shared" si="5"/>
        <v/>
      </c>
      <c r="D128" s="33"/>
      <c r="E128" s="33"/>
      <c r="F128" s="33"/>
      <c r="G128" s="32"/>
      <c r="H128" s="32"/>
      <c r="I128" s="34" t="str">
        <f t="shared" si="6"/>
        <v/>
      </c>
      <c r="J128" s="38" t="str">
        <f t="shared" si="7"/>
        <v/>
      </c>
    </row>
    <row r="129" spans="1:10" ht="31.95" customHeight="1" x14ac:dyDescent="0.3">
      <c r="A129" s="32"/>
      <c r="B129" s="38" t="str">
        <f t="shared" si="4"/>
        <v/>
      </c>
      <c r="C129" s="34" t="str">
        <f t="shared" si="5"/>
        <v/>
      </c>
      <c r="D129" s="33"/>
      <c r="E129" s="33"/>
      <c r="F129" s="33"/>
      <c r="G129" s="32"/>
      <c r="H129" s="32"/>
      <c r="I129" s="34" t="str">
        <f t="shared" si="6"/>
        <v/>
      </c>
      <c r="J129" s="38" t="str">
        <f t="shared" si="7"/>
        <v/>
      </c>
    </row>
    <row r="130" spans="1:10" ht="31.95" customHeight="1" x14ac:dyDescent="0.3">
      <c r="A130" s="32"/>
      <c r="B130" s="38" t="str">
        <f t="shared" si="4"/>
        <v/>
      </c>
      <c r="C130" s="34" t="str">
        <f t="shared" si="5"/>
        <v/>
      </c>
      <c r="D130" s="33"/>
      <c r="E130" s="33"/>
      <c r="F130" s="33"/>
      <c r="G130" s="32"/>
      <c r="H130" s="32"/>
      <c r="I130" s="34" t="str">
        <f t="shared" si="6"/>
        <v/>
      </c>
      <c r="J130" s="38" t="str">
        <f t="shared" si="7"/>
        <v/>
      </c>
    </row>
    <row r="131" spans="1:10" ht="31.95" customHeight="1" x14ac:dyDescent="0.3">
      <c r="A131" s="32"/>
      <c r="B131" s="38" t="str">
        <f t="shared" si="4"/>
        <v/>
      </c>
      <c r="C131" s="34" t="str">
        <f t="shared" si="5"/>
        <v/>
      </c>
      <c r="D131" s="33"/>
      <c r="E131" s="33"/>
      <c r="F131" s="33"/>
      <c r="G131" s="32"/>
      <c r="H131" s="32"/>
      <c r="I131" s="34" t="str">
        <f t="shared" si="6"/>
        <v/>
      </c>
      <c r="J131" s="38" t="str">
        <f t="shared" si="7"/>
        <v/>
      </c>
    </row>
    <row r="132" spans="1:10" ht="31.95" customHeight="1" x14ac:dyDescent="0.3">
      <c r="A132" s="32"/>
      <c r="B132" s="38" t="str">
        <f t="shared" ref="B132:B195" si="8">IF($A132="","",_xlfn.XLOOKUP($A132,Proy_Folio,Proy_Nombre,""))</f>
        <v/>
      </c>
      <c r="C132" s="34" t="str">
        <f t="shared" ref="C132:C195" si="9">IF($A132="","",_xlfn.XLOOKUP($A132,Proy_Folio,Proy_Tipo,""))</f>
        <v/>
      </c>
      <c r="D132" s="33"/>
      <c r="E132" s="33"/>
      <c r="F132" s="33"/>
      <c r="G132" s="32"/>
      <c r="H132" s="32"/>
      <c r="I132" s="34" t="str">
        <f t="shared" ref="I132:I195" si="10">IF(OR($D132="",$C132=""),"",IF(ISNUMBER(SEARCH($C132,_xlfn.XLOOKUP($D132,Cat_ElemPrep,ElemPrep_Tipos,""))),INDEX(Cat_SiNo,1),INDEX(Cat_SiNo,2)))</f>
        <v/>
      </c>
      <c r="J132" s="38" t="str">
        <f t="shared" ref="J132:J195" si="11">IF($A132="","",IF(COUNTIF(Proy_Folio,$A132)=0,"Folio no registrado en 01_Proyectos",IF($D132="","Falta indicar el elemento",IF(AND($E132=INDEX(Cat_SiNo,1),$I132=INDEX(Cat_SiNo,2)),"El elemento no corresponde al tipo de intervención (Ap. 4.5)",IF(AND($E132=INDEX(Cat_SiNo,1),$F132=""),"Falta el estado de integración",IF(AND($E132=INDEX(Cat_SiNo,1),$F132=Est_Integrado,$G132=""),"Elemento Integrado sin referencia de soporte",""))))))</f>
        <v/>
      </c>
    </row>
    <row r="133" spans="1:10" ht="31.95" customHeight="1" x14ac:dyDescent="0.3">
      <c r="A133" s="32"/>
      <c r="B133" s="38" t="str">
        <f t="shared" si="8"/>
        <v/>
      </c>
      <c r="C133" s="34" t="str">
        <f t="shared" si="9"/>
        <v/>
      </c>
      <c r="D133" s="33"/>
      <c r="E133" s="33"/>
      <c r="F133" s="33"/>
      <c r="G133" s="32"/>
      <c r="H133" s="32"/>
      <c r="I133" s="34" t="str">
        <f t="shared" si="10"/>
        <v/>
      </c>
      <c r="J133" s="38" t="str">
        <f t="shared" si="11"/>
        <v/>
      </c>
    </row>
    <row r="134" spans="1:10" ht="31.95" customHeight="1" x14ac:dyDescent="0.3">
      <c r="A134" s="32"/>
      <c r="B134" s="38" t="str">
        <f t="shared" si="8"/>
        <v/>
      </c>
      <c r="C134" s="34" t="str">
        <f t="shared" si="9"/>
        <v/>
      </c>
      <c r="D134" s="33"/>
      <c r="E134" s="33"/>
      <c r="F134" s="33"/>
      <c r="G134" s="32"/>
      <c r="H134" s="32"/>
      <c r="I134" s="34" t="str">
        <f t="shared" si="10"/>
        <v/>
      </c>
      <c r="J134" s="38" t="str">
        <f t="shared" si="11"/>
        <v/>
      </c>
    </row>
    <row r="135" spans="1:10" ht="31.95" customHeight="1" x14ac:dyDescent="0.3">
      <c r="A135" s="32"/>
      <c r="B135" s="38" t="str">
        <f t="shared" si="8"/>
        <v/>
      </c>
      <c r="C135" s="34" t="str">
        <f t="shared" si="9"/>
        <v/>
      </c>
      <c r="D135" s="33"/>
      <c r="E135" s="33"/>
      <c r="F135" s="33"/>
      <c r="G135" s="32"/>
      <c r="H135" s="32"/>
      <c r="I135" s="34" t="str">
        <f t="shared" si="10"/>
        <v/>
      </c>
      <c r="J135" s="38" t="str">
        <f t="shared" si="11"/>
        <v/>
      </c>
    </row>
    <row r="136" spans="1:10" ht="31.95" customHeight="1" x14ac:dyDescent="0.3">
      <c r="A136" s="32"/>
      <c r="B136" s="38" t="str">
        <f t="shared" si="8"/>
        <v/>
      </c>
      <c r="C136" s="34" t="str">
        <f t="shared" si="9"/>
        <v/>
      </c>
      <c r="D136" s="33"/>
      <c r="E136" s="33"/>
      <c r="F136" s="33"/>
      <c r="G136" s="32"/>
      <c r="H136" s="32"/>
      <c r="I136" s="34" t="str">
        <f t="shared" si="10"/>
        <v/>
      </c>
      <c r="J136" s="38" t="str">
        <f t="shared" si="11"/>
        <v/>
      </c>
    </row>
    <row r="137" spans="1:10" ht="31.95" customHeight="1" x14ac:dyDescent="0.3">
      <c r="A137" s="32"/>
      <c r="B137" s="38" t="str">
        <f t="shared" si="8"/>
        <v/>
      </c>
      <c r="C137" s="34" t="str">
        <f t="shared" si="9"/>
        <v/>
      </c>
      <c r="D137" s="33"/>
      <c r="E137" s="33"/>
      <c r="F137" s="33"/>
      <c r="G137" s="32"/>
      <c r="H137" s="32"/>
      <c r="I137" s="34" t="str">
        <f t="shared" si="10"/>
        <v/>
      </c>
      <c r="J137" s="38" t="str">
        <f t="shared" si="11"/>
        <v/>
      </c>
    </row>
    <row r="138" spans="1:10" ht="31.95" customHeight="1" x14ac:dyDescent="0.3">
      <c r="A138" s="32"/>
      <c r="B138" s="38" t="str">
        <f t="shared" si="8"/>
        <v/>
      </c>
      <c r="C138" s="34" t="str">
        <f t="shared" si="9"/>
        <v/>
      </c>
      <c r="D138" s="33"/>
      <c r="E138" s="33"/>
      <c r="F138" s="33"/>
      <c r="G138" s="32"/>
      <c r="H138" s="32"/>
      <c r="I138" s="34" t="str">
        <f t="shared" si="10"/>
        <v/>
      </c>
      <c r="J138" s="38" t="str">
        <f t="shared" si="11"/>
        <v/>
      </c>
    </row>
    <row r="139" spans="1:10" ht="31.95" customHeight="1" x14ac:dyDescent="0.3">
      <c r="A139" s="32"/>
      <c r="B139" s="38" t="str">
        <f t="shared" si="8"/>
        <v/>
      </c>
      <c r="C139" s="34" t="str">
        <f t="shared" si="9"/>
        <v/>
      </c>
      <c r="D139" s="33"/>
      <c r="E139" s="33"/>
      <c r="F139" s="33"/>
      <c r="G139" s="32"/>
      <c r="H139" s="32"/>
      <c r="I139" s="34" t="str">
        <f t="shared" si="10"/>
        <v/>
      </c>
      <c r="J139" s="38" t="str">
        <f t="shared" si="11"/>
        <v/>
      </c>
    </row>
    <row r="140" spans="1:10" ht="31.95" customHeight="1" x14ac:dyDescent="0.3">
      <c r="A140" s="32"/>
      <c r="B140" s="38" t="str">
        <f t="shared" si="8"/>
        <v/>
      </c>
      <c r="C140" s="34" t="str">
        <f t="shared" si="9"/>
        <v/>
      </c>
      <c r="D140" s="33"/>
      <c r="E140" s="33"/>
      <c r="F140" s="33"/>
      <c r="G140" s="32"/>
      <c r="H140" s="32"/>
      <c r="I140" s="34" t="str">
        <f t="shared" si="10"/>
        <v/>
      </c>
      <c r="J140" s="38" t="str">
        <f t="shared" si="11"/>
        <v/>
      </c>
    </row>
    <row r="141" spans="1:10" ht="31.95" customHeight="1" x14ac:dyDescent="0.3">
      <c r="A141" s="32"/>
      <c r="B141" s="38" t="str">
        <f t="shared" si="8"/>
        <v/>
      </c>
      <c r="C141" s="34" t="str">
        <f t="shared" si="9"/>
        <v/>
      </c>
      <c r="D141" s="33"/>
      <c r="E141" s="33"/>
      <c r="F141" s="33"/>
      <c r="G141" s="32"/>
      <c r="H141" s="32"/>
      <c r="I141" s="34" t="str">
        <f t="shared" si="10"/>
        <v/>
      </c>
      <c r="J141" s="38" t="str">
        <f t="shared" si="11"/>
        <v/>
      </c>
    </row>
    <row r="142" spans="1:10" ht="31.95" customHeight="1" x14ac:dyDescent="0.3">
      <c r="A142" s="32"/>
      <c r="B142" s="38" t="str">
        <f t="shared" si="8"/>
        <v/>
      </c>
      <c r="C142" s="34" t="str">
        <f t="shared" si="9"/>
        <v/>
      </c>
      <c r="D142" s="33"/>
      <c r="E142" s="33"/>
      <c r="F142" s="33"/>
      <c r="G142" s="32"/>
      <c r="H142" s="32"/>
      <c r="I142" s="34" t="str">
        <f t="shared" si="10"/>
        <v/>
      </c>
      <c r="J142" s="38" t="str">
        <f t="shared" si="11"/>
        <v/>
      </c>
    </row>
    <row r="143" spans="1:10" ht="31.95" customHeight="1" x14ac:dyDescent="0.3">
      <c r="A143" s="32"/>
      <c r="B143" s="38" t="str">
        <f t="shared" si="8"/>
        <v/>
      </c>
      <c r="C143" s="34" t="str">
        <f t="shared" si="9"/>
        <v/>
      </c>
      <c r="D143" s="33"/>
      <c r="E143" s="33"/>
      <c r="F143" s="33"/>
      <c r="G143" s="32"/>
      <c r="H143" s="32"/>
      <c r="I143" s="34" t="str">
        <f t="shared" si="10"/>
        <v/>
      </c>
      <c r="J143" s="38" t="str">
        <f t="shared" si="11"/>
        <v/>
      </c>
    </row>
    <row r="144" spans="1:10" ht="31.95" customHeight="1" x14ac:dyDescent="0.3">
      <c r="A144" s="32"/>
      <c r="B144" s="38" t="str">
        <f t="shared" si="8"/>
        <v/>
      </c>
      <c r="C144" s="34" t="str">
        <f t="shared" si="9"/>
        <v/>
      </c>
      <c r="D144" s="33"/>
      <c r="E144" s="33"/>
      <c r="F144" s="33"/>
      <c r="G144" s="32"/>
      <c r="H144" s="32"/>
      <c r="I144" s="34" t="str">
        <f t="shared" si="10"/>
        <v/>
      </c>
      <c r="J144" s="38" t="str">
        <f t="shared" si="11"/>
        <v/>
      </c>
    </row>
    <row r="145" spans="1:10" ht="31.95" customHeight="1" x14ac:dyDescent="0.3">
      <c r="A145" s="32"/>
      <c r="B145" s="38" t="str">
        <f t="shared" si="8"/>
        <v/>
      </c>
      <c r="C145" s="34" t="str">
        <f t="shared" si="9"/>
        <v/>
      </c>
      <c r="D145" s="33"/>
      <c r="E145" s="33"/>
      <c r="F145" s="33"/>
      <c r="G145" s="32"/>
      <c r="H145" s="32"/>
      <c r="I145" s="34" t="str">
        <f t="shared" si="10"/>
        <v/>
      </c>
      <c r="J145" s="38" t="str">
        <f t="shared" si="11"/>
        <v/>
      </c>
    </row>
    <row r="146" spans="1:10" ht="31.95" customHeight="1" x14ac:dyDescent="0.3">
      <c r="A146" s="32"/>
      <c r="B146" s="38" t="str">
        <f t="shared" si="8"/>
        <v/>
      </c>
      <c r="C146" s="34" t="str">
        <f t="shared" si="9"/>
        <v/>
      </c>
      <c r="D146" s="33"/>
      <c r="E146" s="33"/>
      <c r="F146" s="33"/>
      <c r="G146" s="32"/>
      <c r="H146" s="32"/>
      <c r="I146" s="34" t="str">
        <f t="shared" si="10"/>
        <v/>
      </c>
      <c r="J146" s="38" t="str">
        <f t="shared" si="11"/>
        <v/>
      </c>
    </row>
    <row r="147" spans="1:10" ht="31.95" customHeight="1" x14ac:dyDescent="0.3">
      <c r="A147" s="32"/>
      <c r="B147" s="38" t="str">
        <f t="shared" si="8"/>
        <v/>
      </c>
      <c r="C147" s="34" t="str">
        <f t="shared" si="9"/>
        <v/>
      </c>
      <c r="D147" s="33"/>
      <c r="E147" s="33"/>
      <c r="F147" s="33"/>
      <c r="G147" s="32"/>
      <c r="H147" s="32"/>
      <c r="I147" s="34" t="str">
        <f t="shared" si="10"/>
        <v/>
      </c>
      <c r="J147" s="38" t="str">
        <f t="shared" si="11"/>
        <v/>
      </c>
    </row>
    <row r="148" spans="1:10" ht="31.95" customHeight="1" x14ac:dyDescent="0.3">
      <c r="A148" s="32"/>
      <c r="B148" s="38" t="str">
        <f t="shared" si="8"/>
        <v/>
      </c>
      <c r="C148" s="34" t="str">
        <f t="shared" si="9"/>
        <v/>
      </c>
      <c r="D148" s="33"/>
      <c r="E148" s="33"/>
      <c r="F148" s="33"/>
      <c r="G148" s="32"/>
      <c r="H148" s="32"/>
      <c r="I148" s="34" t="str">
        <f t="shared" si="10"/>
        <v/>
      </c>
      <c r="J148" s="38" t="str">
        <f t="shared" si="11"/>
        <v/>
      </c>
    </row>
    <row r="149" spans="1:10" ht="31.95" customHeight="1" x14ac:dyDescent="0.3">
      <c r="A149" s="32"/>
      <c r="B149" s="38" t="str">
        <f t="shared" si="8"/>
        <v/>
      </c>
      <c r="C149" s="34" t="str">
        <f t="shared" si="9"/>
        <v/>
      </c>
      <c r="D149" s="33"/>
      <c r="E149" s="33"/>
      <c r="F149" s="33"/>
      <c r="G149" s="32"/>
      <c r="H149" s="32"/>
      <c r="I149" s="34" t="str">
        <f t="shared" si="10"/>
        <v/>
      </c>
      <c r="J149" s="38" t="str">
        <f t="shared" si="11"/>
        <v/>
      </c>
    </row>
    <row r="150" spans="1:10" ht="31.95" customHeight="1" x14ac:dyDescent="0.3">
      <c r="A150" s="32"/>
      <c r="B150" s="38" t="str">
        <f t="shared" si="8"/>
        <v/>
      </c>
      <c r="C150" s="34" t="str">
        <f t="shared" si="9"/>
        <v/>
      </c>
      <c r="D150" s="33"/>
      <c r="E150" s="33"/>
      <c r="F150" s="33"/>
      <c r="G150" s="32"/>
      <c r="H150" s="32"/>
      <c r="I150" s="34" t="str">
        <f t="shared" si="10"/>
        <v/>
      </c>
      <c r="J150" s="38" t="str">
        <f t="shared" si="11"/>
        <v/>
      </c>
    </row>
    <row r="151" spans="1:10" ht="31.95" customHeight="1" x14ac:dyDescent="0.3">
      <c r="A151" s="32"/>
      <c r="B151" s="38" t="str">
        <f t="shared" si="8"/>
        <v/>
      </c>
      <c r="C151" s="34" t="str">
        <f t="shared" si="9"/>
        <v/>
      </c>
      <c r="D151" s="33"/>
      <c r="E151" s="33"/>
      <c r="F151" s="33"/>
      <c r="G151" s="32"/>
      <c r="H151" s="32"/>
      <c r="I151" s="34" t="str">
        <f t="shared" si="10"/>
        <v/>
      </c>
      <c r="J151" s="38" t="str">
        <f t="shared" si="11"/>
        <v/>
      </c>
    </row>
    <row r="152" spans="1:10" ht="31.95" customHeight="1" x14ac:dyDescent="0.3">
      <c r="A152" s="32"/>
      <c r="B152" s="38" t="str">
        <f t="shared" si="8"/>
        <v/>
      </c>
      <c r="C152" s="34" t="str">
        <f t="shared" si="9"/>
        <v/>
      </c>
      <c r="D152" s="33"/>
      <c r="E152" s="33"/>
      <c r="F152" s="33"/>
      <c r="G152" s="32"/>
      <c r="H152" s="32"/>
      <c r="I152" s="34" t="str">
        <f t="shared" si="10"/>
        <v/>
      </c>
      <c r="J152" s="38" t="str">
        <f t="shared" si="11"/>
        <v/>
      </c>
    </row>
    <row r="153" spans="1:10" ht="31.95" customHeight="1" x14ac:dyDescent="0.3">
      <c r="A153" s="32"/>
      <c r="B153" s="38" t="str">
        <f t="shared" si="8"/>
        <v/>
      </c>
      <c r="C153" s="34" t="str">
        <f t="shared" si="9"/>
        <v/>
      </c>
      <c r="D153" s="33"/>
      <c r="E153" s="33"/>
      <c r="F153" s="33"/>
      <c r="G153" s="32"/>
      <c r="H153" s="32"/>
      <c r="I153" s="34" t="str">
        <f t="shared" si="10"/>
        <v/>
      </c>
      <c r="J153" s="38" t="str">
        <f t="shared" si="11"/>
        <v/>
      </c>
    </row>
    <row r="154" spans="1:10" ht="31.95" customHeight="1" x14ac:dyDescent="0.3">
      <c r="A154" s="32"/>
      <c r="B154" s="38" t="str">
        <f t="shared" si="8"/>
        <v/>
      </c>
      <c r="C154" s="34" t="str">
        <f t="shared" si="9"/>
        <v/>
      </c>
      <c r="D154" s="33"/>
      <c r="E154" s="33"/>
      <c r="F154" s="33"/>
      <c r="G154" s="32"/>
      <c r="H154" s="32"/>
      <c r="I154" s="34" t="str">
        <f t="shared" si="10"/>
        <v/>
      </c>
      <c r="J154" s="38" t="str">
        <f t="shared" si="11"/>
        <v/>
      </c>
    </row>
    <row r="155" spans="1:10" ht="31.95" customHeight="1" x14ac:dyDescent="0.3">
      <c r="A155" s="32"/>
      <c r="B155" s="38" t="str">
        <f t="shared" si="8"/>
        <v/>
      </c>
      <c r="C155" s="34" t="str">
        <f t="shared" si="9"/>
        <v/>
      </c>
      <c r="D155" s="33"/>
      <c r="E155" s="33"/>
      <c r="F155" s="33"/>
      <c r="G155" s="32"/>
      <c r="H155" s="32"/>
      <c r="I155" s="34" t="str">
        <f t="shared" si="10"/>
        <v/>
      </c>
      <c r="J155" s="38" t="str">
        <f t="shared" si="11"/>
        <v/>
      </c>
    </row>
    <row r="156" spans="1:10" ht="31.95" customHeight="1" x14ac:dyDescent="0.3">
      <c r="A156" s="32"/>
      <c r="B156" s="38" t="str">
        <f t="shared" si="8"/>
        <v/>
      </c>
      <c r="C156" s="34" t="str">
        <f t="shared" si="9"/>
        <v/>
      </c>
      <c r="D156" s="33"/>
      <c r="E156" s="33"/>
      <c r="F156" s="33"/>
      <c r="G156" s="32"/>
      <c r="H156" s="32"/>
      <c r="I156" s="34" t="str">
        <f t="shared" si="10"/>
        <v/>
      </c>
      <c r="J156" s="38" t="str">
        <f t="shared" si="11"/>
        <v/>
      </c>
    </row>
    <row r="157" spans="1:10" ht="31.95" customHeight="1" x14ac:dyDescent="0.3">
      <c r="A157" s="32"/>
      <c r="B157" s="38" t="str">
        <f t="shared" si="8"/>
        <v/>
      </c>
      <c r="C157" s="34" t="str">
        <f t="shared" si="9"/>
        <v/>
      </c>
      <c r="D157" s="33"/>
      <c r="E157" s="33"/>
      <c r="F157" s="33"/>
      <c r="G157" s="32"/>
      <c r="H157" s="32"/>
      <c r="I157" s="34" t="str">
        <f t="shared" si="10"/>
        <v/>
      </c>
      <c r="J157" s="38" t="str">
        <f t="shared" si="11"/>
        <v/>
      </c>
    </row>
    <row r="158" spans="1:10" ht="31.95" customHeight="1" x14ac:dyDescent="0.3">
      <c r="A158" s="32"/>
      <c r="B158" s="38" t="str">
        <f t="shared" si="8"/>
        <v/>
      </c>
      <c r="C158" s="34" t="str">
        <f t="shared" si="9"/>
        <v/>
      </c>
      <c r="D158" s="33"/>
      <c r="E158" s="33"/>
      <c r="F158" s="33"/>
      <c r="G158" s="32"/>
      <c r="H158" s="32"/>
      <c r="I158" s="34" t="str">
        <f t="shared" si="10"/>
        <v/>
      </c>
      <c r="J158" s="38" t="str">
        <f t="shared" si="11"/>
        <v/>
      </c>
    </row>
    <row r="159" spans="1:10" ht="31.95" customHeight="1" x14ac:dyDescent="0.3">
      <c r="A159" s="32"/>
      <c r="B159" s="38" t="str">
        <f t="shared" si="8"/>
        <v/>
      </c>
      <c r="C159" s="34" t="str">
        <f t="shared" si="9"/>
        <v/>
      </c>
      <c r="D159" s="33"/>
      <c r="E159" s="33"/>
      <c r="F159" s="33"/>
      <c r="G159" s="32"/>
      <c r="H159" s="32"/>
      <c r="I159" s="34" t="str">
        <f t="shared" si="10"/>
        <v/>
      </c>
      <c r="J159" s="38" t="str">
        <f t="shared" si="11"/>
        <v/>
      </c>
    </row>
    <row r="160" spans="1:10" ht="31.95" customHeight="1" x14ac:dyDescent="0.3">
      <c r="A160" s="32"/>
      <c r="B160" s="38" t="str">
        <f t="shared" si="8"/>
        <v/>
      </c>
      <c r="C160" s="34" t="str">
        <f t="shared" si="9"/>
        <v/>
      </c>
      <c r="D160" s="33"/>
      <c r="E160" s="33"/>
      <c r="F160" s="33"/>
      <c r="G160" s="32"/>
      <c r="H160" s="32"/>
      <c r="I160" s="34" t="str">
        <f t="shared" si="10"/>
        <v/>
      </c>
      <c r="J160" s="38" t="str">
        <f t="shared" si="11"/>
        <v/>
      </c>
    </row>
    <row r="161" spans="1:10" ht="31.95" customHeight="1" x14ac:dyDescent="0.3">
      <c r="A161" s="32"/>
      <c r="B161" s="38" t="str">
        <f t="shared" si="8"/>
        <v/>
      </c>
      <c r="C161" s="34" t="str">
        <f t="shared" si="9"/>
        <v/>
      </c>
      <c r="D161" s="33"/>
      <c r="E161" s="33"/>
      <c r="F161" s="33"/>
      <c r="G161" s="32"/>
      <c r="H161" s="32"/>
      <c r="I161" s="34" t="str">
        <f t="shared" si="10"/>
        <v/>
      </c>
      <c r="J161" s="38" t="str">
        <f t="shared" si="11"/>
        <v/>
      </c>
    </row>
    <row r="162" spans="1:10" ht="31.95" customHeight="1" x14ac:dyDescent="0.3">
      <c r="A162" s="32"/>
      <c r="B162" s="38" t="str">
        <f t="shared" si="8"/>
        <v/>
      </c>
      <c r="C162" s="34" t="str">
        <f t="shared" si="9"/>
        <v/>
      </c>
      <c r="D162" s="33"/>
      <c r="E162" s="33"/>
      <c r="F162" s="33"/>
      <c r="G162" s="32"/>
      <c r="H162" s="32"/>
      <c r="I162" s="34" t="str">
        <f t="shared" si="10"/>
        <v/>
      </c>
      <c r="J162" s="38" t="str">
        <f t="shared" si="11"/>
        <v/>
      </c>
    </row>
    <row r="163" spans="1:10" ht="31.95" customHeight="1" x14ac:dyDescent="0.3">
      <c r="A163" s="32"/>
      <c r="B163" s="38" t="str">
        <f t="shared" si="8"/>
        <v/>
      </c>
      <c r="C163" s="34" t="str">
        <f t="shared" si="9"/>
        <v/>
      </c>
      <c r="D163" s="33"/>
      <c r="E163" s="33"/>
      <c r="F163" s="33"/>
      <c r="G163" s="32"/>
      <c r="H163" s="32"/>
      <c r="I163" s="34" t="str">
        <f t="shared" si="10"/>
        <v/>
      </c>
      <c r="J163" s="38" t="str">
        <f t="shared" si="11"/>
        <v/>
      </c>
    </row>
    <row r="164" spans="1:10" ht="31.95" customHeight="1" x14ac:dyDescent="0.3">
      <c r="A164" s="32"/>
      <c r="B164" s="38" t="str">
        <f t="shared" si="8"/>
        <v/>
      </c>
      <c r="C164" s="34" t="str">
        <f t="shared" si="9"/>
        <v/>
      </c>
      <c r="D164" s="33"/>
      <c r="E164" s="33"/>
      <c r="F164" s="33"/>
      <c r="G164" s="32"/>
      <c r="H164" s="32"/>
      <c r="I164" s="34" t="str">
        <f t="shared" si="10"/>
        <v/>
      </c>
      <c r="J164" s="38" t="str">
        <f t="shared" si="11"/>
        <v/>
      </c>
    </row>
    <row r="165" spans="1:10" ht="31.95" customHeight="1" x14ac:dyDescent="0.3">
      <c r="A165" s="32"/>
      <c r="B165" s="38" t="str">
        <f t="shared" si="8"/>
        <v/>
      </c>
      <c r="C165" s="34" t="str">
        <f t="shared" si="9"/>
        <v/>
      </c>
      <c r="D165" s="33"/>
      <c r="E165" s="33"/>
      <c r="F165" s="33"/>
      <c r="G165" s="32"/>
      <c r="H165" s="32"/>
      <c r="I165" s="34" t="str">
        <f t="shared" si="10"/>
        <v/>
      </c>
      <c r="J165" s="38" t="str">
        <f t="shared" si="11"/>
        <v/>
      </c>
    </row>
    <row r="166" spans="1:10" ht="31.95" customHeight="1" x14ac:dyDescent="0.3">
      <c r="A166" s="32"/>
      <c r="B166" s="38" t="str">
        <f t="shared" si="8"/>
        <v/>
      </c>
      <c r="C166" s="34" t="str">
        <f t="shared" si="9"/>
        <v/>
      </c>
      <c r="D166" s="33"/>
      <c r="E166" s="33"/>
      <c r="F166" s="33"/>
      <c r="G166" s="32"/>
      <c r="H166" s="32"/>
      <c r="I166" s="34" t="str">
        <f t="shared" si="10"/>
        <v/>
      </c>
      <c r="J166" s="38" t="str">
        <f t="shared" si="11"/>
        <v/>
      </c>
    </row>
    <row r="167" spans="1:10" ht="31.95" customHeight="1" x14ac:dyDescent="0.3">
      <c r="A167" s="32"/>
      <c r="B167" s="38" t="str">
        <f t="shared" si="8"/>
        <v/>
      </c>
      <c r="C167" s="34" t="str">
        <f t="shared" si="9"/>
        <v/>
      </c>
      <c r="D167" s="33"/>
      <c r="E167" s="33"/>
      <c r="F167" s="33"/>
      <c r="G167" s="32"/>
      <c r="H167" s="32"/>
      <c r="I167" s="34" t="str">
        <f t="shared" si="10"/>
        <v/>
      </c>
      <c r="J167" s="38" t="str">
        <f t="shared" si="11"/>
        <v/>
      </c>
    </row>
    <row r="168" spans="1:10" ht="31.95" customHeight="1" x14ac:dyDescent="0.3">
      <c r="A168" s="32"/>
      <c r="B168" s="38" t="str">
        <f t="shared" si="8"/>
        <v/>
      </c>
      <c r="C168" s="34" t="str">
        <f t="shared" si="9"/>
        <v/>
      </c>
      <c r="D168" s="33"/>
      <c r="E168" s="33"/>
      <c r="F168" s="33"/>
      <c r="G168" s="32"/>
      <c r="H168" s="32"/>
      <c r="I168" s="34" t="str">
        <f t="shared" si="10"/>
        <v/>
      </c>
      <c r="J168" s="38" t="str">
        <f t="shared" si="11"/>
        <v/>
      </c>
    </row>
    <row r="169" spans="1:10" ht="31.95" customHeight="1" x14ac:dyDescent="0.3">
      <c r="A169" s="32"/>
      <c r="B169" s="38" t="str">
        <f t="shared" si="8"/>
        <v/>
      </c>
      <c r="C169" s="34" t="str">
        <f t="shared" si="9"/>
        <v/>
      </c>
      <c r="D169" s="33"/>
      <c r="E169" s="33"/>
      <c r="F169" s="33"/>
      <c r="G169" s="32"/>
      <c r="H169" s="32"/>
      <c r="I169" s="34" t="str">
        <f t="shared" si="10"/>
        <v/>
      </c>
      <c r="J169" s="38" t="str">
        <f t="shared" si="11"/>
        <v/>
      </c>
    </row>
    <row r="170" spans="1:10" ht="31.95" customHeight="1" x14ac:dyDescent="0.3">
      <c r="A170" s="32"/>
      <c r="B170" s="38" t="str">
        <f t="shared" si="8"/>
        <v/>
      </c>
      <c r="C170" s="34" t="str">
        <f t="shared" si="9"/>
        <v/>
      </c>
      <c r="D170" s="33"/>
      <c r="E170" s="33"/>
      <c r="F170" s="33"/>
      <c r="G170" s="32"/>
      <c r="H170" s="32"/>
      <c r="I170" s="34" t="str">
        <f t="shared" si="10"/>
        <v/>
      </c>
      <c r="J170" s="38" t="str">
        <f t="shared" si="11"/>
        <v/>
      </c>
    </row>
    <row r="171" spans="1:10" ht="31.95" customHeight="1" x14ac:dyDescent="0.3">
      <c r="A171" s="32"/>
      <c r="B171" s="38" t="str">
        <f t="shared" si="8"/>
        <v/>
      </c>
      <c r="C171" s="34" t="str">
        <f t="shared" si="9"/>
        <v/>
      </c>
      <c r="D171" s="33"/>
      <c r="E171" s="33"/>
      <c r="F171" s="33"/>
      <c r="G171" s="32"/>
      <c r="H171" s="32"/>
      <c r="I171" s="34" t="str">
        <f t="shared" si="10"/>
        <v/>
      </c>
      <c r="J171" s="38" t="str">
        <f t="shared" si="11"/>
        <v/>
      </c>
    </row>
    <row r="172" spans="1:10" ht="31.95" customHeight="1" x14ac:dyDescent="0.3">
      <c r="A172" s="32"/>
      <c r="B172" s="38" t="str">
        <f t="shared" si="8"/>
        <v/>
      </c>
      <c r="C172" s="34" t="str">
        <f t="shared" si="9"/>
        <v/>
      </c>
      <c r="D172" s="33"/>
      <c r="E172" s="33"/>
      <c r="F172" s="33"/>
      <c r="G172" s="32"/>
      <c r="H172" s="32"/>
      <c r="I172" s="34" t="str">
        <f t="shared" si="10"/>
        <v/>
      </c>
      <c r="J172" s="38" t="str">
        <f t="shared" si="11"/>
        <v/>
      </c>
    </row>
    <row r="173" spans="1:10" ht="31.95" customHeight="1" x14ac:dyDescent="0.3">
      <c r="A173" s="32"/>
      <c r="B173" s="38" t="str">
        <f t="shared" si="8"/>
        <v/>
      </c>
      <c r="C173" s="34" t="str">
        <f t="shared" si="9"/>
        <v/>
      </c>
      <c r="D173" s="33"/>
      <c r="E173" s="33"/>
      <c r="F173" s="33"/>
      <c r="G173" s="32"/>
      <c r="H173" s="32"/>
      <c r="I173" s="34" t="str">
        <f t="shared" si="10"/>
        <v/>
      </c>
      <c r="J173" s="38" t="str">
        <f t="shared" si="11"/>
        <v/>
      </c>
    </row>
    <row r="174" spans="1:10" ht="31.95" customHeight="1" x14ac:dyDescent="0.3">
      <c r="A174" s="32"/>
      <c r="B174" s="38" t="str">
        <f t="shared" si="8"/>
        <v/>
      </c>
      <c r="C174" s="34" t="str">
        <f t="shared" si="9"/>
        <v/>
      </c>
      <c r="D174" s="33"/>
      <c r="E174" s="33"/>
      <c r="F174" s="33"/>
      <c r="G174" s="32"/>
      <c r="H174" s="32"/>
      <c r="I174" s="34" t="str">
        <f t="shared" si="10"/>
        <v/>
      </c>
      <c r="J174" s="38" t="str">
        <f t="shared" si="11"/>
        <v/>
      </c>
    </row>
    <row r="175" spans="1:10" ht="31.95" customHeight="1" x14ac:dyDescent="0.3">
      <c r="A175" s="32"/>
      <c r="B175" s="38" t="str">
        <f t="shared" si="8"/>
        <v/>
      </c>
      <c r="C175" s="34" t="str">
        <f t="shared" si="9"/>
        <v/>
      </c>
      <c r="D175" s="33"/>
      <c r="E175" s="33"/>
      <c r="F175" s="33"/>
      <c r="G175" s="32"/>
      <c r="H175" s="32"/>
      <c r="I175" s="34" t="str">
        <f t="shared" si="10"/>
        <v/>
      </c>
      <c r="J175" s="38" t="str">
        <f t="shared" si="11"/>
        <v/>
      </c>
    </row>
    <row r="176" spans="1:10" ht="31.95" customHeight="1" x14ac:dyDescent="0.3">
      <c r="A176" s="32"/>
      <c r="B176" s="38" t="str">
        <f t="shared" si="8"/>
        <v/>
      </c>
      <c r="C176" s="34" t="str">
        <f t="shared" si="9"/>
        <v/>
      </c>
      <c r="D176" s="33"/>
      <c r="E176" s="33"/>
      <c r="F176" s="33"/>
      <c r="G176" s="32"/>
      <c r="H176" s="32"/>
      <c r="I176" s="34" t="str">
        <f t="shared" si="10"/>
        <v/>
      </c>
      <c r="J176" s="38" t="str">
        <f t="shared" si="11"/>
        <v/>
      </c>
    </row>
    <row r="177" spans="1:10" ht="31.95" customHeight="1" x14ac:dyDescent="0.3">
      <c r="A177" s="32"/>
      <c r="B177" s="38" t="str">
        <f t="shared" si="8"/>
        <v/>
      </c>
      <c r="C177" s="34" t="str">
        <f t="shared" si="9"/>
        <v/>
      </c>
      <c r="D177" s="33"/>
      <c r="E177" s="33"/>
      <c r="F177" s="33"/>
      <c r="G177" s="32"/>
      <c r="H177" s="32"/>
      <c r="I177" s="34" t="str">
        <f t="shared" si="10"/>
        <v/>
      </c>
      <c r="J177" s="38" t="str">
        <f t="shared" si="11"/>
        <v/>
      </c>
    </row>
    <row r="178" spans="1:10" ht="31.95" customHeight="1" x14ac:dyDescent="0.3">
      <c r="A178" s="32"/>
      <c r="B178" s="38" t="str">
        <f t="shared" si="8"/>
        <v/>
      </c>
      <c r="C178" s="34" t="str">
        <f t="shared" si="9"/>
        <v/>
      </c>
      <c r="D178" s="33"/>
      <c r="E178" s="33"/>
      <c r="F178" s="33"/>
      <c r="G178" s="32"/>
      <c r="H178" s="32"/>
      <c r="I178" s="34" t="str">
        <f t="shared" si="10"/>
        <v/>
      </c>
      <c r="J178" s="38" t="str">
        <f t="shared" si="11"/>
        <v/>
      </c>
    </row>
    <row r="179" spans="1:10" ht="31.95" customHeight="1" x14ac:dyDescent="0.3">
      <c r="A179" s="32"/>
      <c r="B179" s="38" t="str">
        <f t="shared" si="8"/>
        <v/>
      </c>
      <c r="C179" s="34" t="str">
        <f t="shared" si="9"/>
        <v/>
      </c>
      <c r="D179" s="33"/>
      <c r="E179" s="33"/>
      <c r="F179" s="33"/>
      <c r="G179" s="32"/>
      <c r="H179" s="32"/>
      <c r="I179" s="34" t="str">
        <f t="shared" si="10"/>
        <v/>
      </c>
      <c r="J179" s="38" t="str">
        <f t="shared" si="11"/>
        <v/>
      </c>
    </row>
    <row r="180" spans="1:10" ht="31.95" customHeight="1" x14ac:dyDescent="0.3">
      <c r="A180" s="32"/>
      <c r="B180" s="38" t="str">
        <f t="shared" si="8"/>
        <v/>
      </c>
      <c r="C180" s="34" t="str">
        <f t="shared" si="9"/>
        <v/>
      </c>
      <c r="D180" s="33"/>
      <c r="E180" s="33"/>
      <c r="F180" s="33"/>
      <c r="G180" s="32"/>
      <c r="H180" s="32"/>
      <c r="I180" s="34" t="str">
        <f t="shared" si="10"/>
        <v/>
      </c>
      <c r="J180" s="38" t="str">
        <f t="shared" si="11"/>
        <v/>
      </c>
    </row>
    <row r="181" spans="1:10" ht="31.95" customHeight="1" x14ac:dyDescent="0.3">
      <c r="A181" s="32"/>
      <c r="B181" s="38" t="str">
        <f t="shared" si="8"/>
        <v/>
      </c>
      <c r="C181" s="34" t="str">
        <f t="shared" si="9"/>
        <v/>
      </c>
      <c r="D181" s="33"/>
      <c r="E181" s="33"/>
      <c r="F181" s="33"/>
      <c r="G181" s="32"/>
      <c r="H181" s="32"/>
      <c r="I181" s="34" t="str">
        <f t="shared" si="10"/>
        <v/>
      </c>
      <c r="J181" s="38" t="str">
        <f t="shared" si="11"/>
        <v/>
      </c>
    </row>
    <row r="182" spans="1:10" ht="31.95" customHeight="1" x14ac:dyDescent="0.3">
      <c r="A182" s="32"/>
      <c r="B182" s="38" t="str">
        <f t="shared" si="8"/>
        <v/>
      </c>
      <c r="C182" s="34" t="str">
        <f t="shared" si="9"/>
        <v/>
      </c>
      <c r="D182" s="33"/>
      <c r="E182" s="33"/>
      <c r="F182" s="33"/>
      <c r="G182" s="32"/>
      <c r="H182" s="32"/>
      <c r="I182" s="34" t="str">
        <f t="shared" si="10"/>
        <v/>
      </c>
      <c r="J182" s="38" t="str">
        <f t="shared" si="11"/>
        <v/>
      </c>
    </row>
    <row r="183" spans="1:10" ht="31.95" customHeight="1" x14ac:dyDescent="0.3">
      <c r="A183" s="32"/>
      <c r="B183" s="38" t="str">
        <f t="shared" si="8"/>
        <v/>
      </c>
      <c r="C183" s="34" t="str">
        <f t="shared" si="9"/>
        <v/>
      </c>
      <c r="D183" s="33"/>
      <c r="E183" s="33"/>
      <c r="F183" s="33"/>
      <c r="G183" s="32"/>
      <c r="H183" s="32"/>
      <c r="I183" s="34" t="str">
        <f t="shared" si="10"/>
        <v/>
      </c>
      <c r="J183" s="38" t="str">
        <f t="shared" si="11"/>
        <v/>
      </c>
    </row>
    <row r="184" spans="1:10" ht="31.95" customHeight="1" x14ac:dyDescent="0.3">
      <c r="A184" s="32"/>
      <c r="B184" s="38" t="str">
        <f t="shared" si="8"/>
        <v/>
      </c>
      <c r="C184" s="34" t="str">
        <f t="shared" si="9"/>
        <v/>
      </c>
      <c r="D184" s="33"/>
      <c r="E184" s="33"/>
      <c r="F184" s="33"/>
      <c r="G184" s="32"/>
      <c r="H184" s="32"/>
      <c r="I184" s="34" t="str">
        <f t="shared" si="10"/>
        <v/>
      </c>
      <c r="J184" s="38" t="str">
        <f t="shared" si="11"/>
        <v/>
      </c>
    </row>
    <row r="185" spans="1:10" ht="31.95" customHeight="1" x14ac:dyDescent="0.3">
      <c r="A185" s="32"/>
      <c r="B185" s="38" t="str">
        <f t="shared" si="8"/>
        <v/>
      </c>
      <c r="C185" s="34" t="str">
        <f t="shared" si="9"/>
        <v/>
      </c>
      <c r="D185" s="33"/>
      <c r="E185" s="33"/>
      <c r="F185" s="33"/>
      <c r="G185" s="32"/>
      <c r="H185" s="32"/>
      <c r="I185" s="34" t="str">
        <f t="shared" si="10"/>
        <v/>
      </c>
      <c r="J185" s="38" t="str">
        <f t="shared" si="11"/>
        <v/>
      </c>
    </row>
    <row r="186" spans="1:10" ht="31.95" customHeight="1" x14ac:dyDescent="0.3">
      <c r="A186" s="32"/>
      <c r="B186" s="38" t="str">
        <f t="shared" si="8"/>
        <v/>
      </c>
      <c r="C186" s="34" t="str">
        <f t="shared" si="9"/>
        <v/>
      </c>
      <c r="D186" s="33"/>
      <c r="E186" s="33"/>
      <c r="F186" s="33"/>
      <c r="G186" s="32"/>
      <c r="H186" s="32"/>
      <c r="I186" s="34" t="str">
        <f t="shared" si="10"/>
        <v/>
      </c>
      <c r="J186" s="38" t="str">
        <f t="shared" si="11"/>
        <v/>
      </c>
    </row>
    <row r="187" spans="1:10" ht="31.95" customHeight="1" x14ac:dyDescent="0.3">
      <c r="A187" s="32"/>
      <c r="B187" s="38" t="str">
        <f t="shared" si="8"/>
        <v/>
      </c>
      <c r="C187" s="34" t="str">
        <f t="shared" si="9"/>
        <v/>
      </c>
      <c r="D187" s="33"/>
      <c r="E187" s="33"/>
      <c r="F187" s="33"/>
      <c r="G187" s="32"/>
      <c r="H187" s="32"/>
      <c r="I187" s="34" t="str">
        <f t="shared" si="10"/>
        <v/>
      </c>
      <c r="J187" s="38" t="str">
        <f t="shared" si="11"/>
        <v/>
      </c>
    </row>
    <row r="188" spans="1:10" ht="31.95" customHeight="1" x14ac:dyDescent="0.3">
      <c r="A188" s="32"/>
      <c r="B188" s="38" t="str">
        <f t="shared" si="8"/>
        <v/>
      </c>
      <c r="C188" s="34" t="str">
        <f t="shared" si="9"/>
        <v/>
      </c>
      <c r="D188" s="33"/>
      <c r="E188" s="33"/>
      <c r="F188" s="33"/>
      <c r="G188" s="32"/>
      <c r="H188" s="32"/>
      <c r="I188" s="34" t="str">
        <f t="shared" si="10"/>
        <v/>
      </c>
      <c r="J188" s="38" t="str">
        <f t="shared" si="11"/>
        <v/>
      </c>
    </row>
    <row r="189" spans="1:10" ht="31.95" customHeight="1" x14ac:dyDescent="0.3">
      <c r="A189" s="32"/>
      <c r="B189" s="38" t="str">
        <f t="shared" si="8"/>
        <v/>
      </c>
      <c r="C189" s="34" t="str">
        <f t="shared" si="9"/>
        <v/>
      </c>
      <c r="D189" s="33"/>
      <c r="E189" s="33"/>
      <c r="F189" s="33"/>
      <c r="G189" s="32"/>
      <c r="H189" s="32"/>
      <c r="I189" s="34" t="str">
        <f t="shared" si="10"/>
        <v/>
      </c>
      <c r="J189" s="38" t="str">
        <f t="shared" si="11"/>
        <v/>
      </c>
    </row>
    <row r="190" spans="1:10" ht="31.95" customHeight="1" x14ac:dyDescent="0.3">
      <c r="A190" s="32"/>
      <c r="B190" s="38" t="str">
        <f t="shared" si="8"/>
        <v/>
      </c>
      <c r="C190" s="34" t="str">
        <f t="shared" si="9"/>
        <v/>
      </c>
      <c r="D190" s="33"/>
      <c r="E190" s="33"/>
      <c r="F190" s="33"/>
      <c r="G190" s="32"/>
      <c r="H190" s="32"/>
      <c r="I190" s="34" t="str">
        <f t="shared" si="10"/>
        <v/>
      </c>
      <c r="J190" s="38" t="str">
        <f t="shared" si="11"/>
        <v/>
      </c>
    </row>
    <row r="191" spans="1:10" ht="31.95" customHeight="1" x14ac:dyDescent="0.3">
      <c r="A191" s="32"/>
      <c r="B191" s="38" t="str">
        <f t="shared" si="8"/>
        <v/>
      </c>
      <c r="C191" s="34" t="str">
        <f t="shared" si="9"/>
        <v/>
      </c>
      <c r="D191" s="33"/>
      <c r="E191" s="33"/>
      <c r="F191" s="33"/>
      <c r="G191" s="32"/>
      <c r="H191" s="32"/>
      <c r="I191" s="34" t="str">
        <f t="shared" si="10"/>
        <v/>
      </c>
      <c r="J191" s="38" t="str">
        <f t="shared" si="11"/>
        <v/>
      </c>
    </row>
    <row r="192" spans="1:10" ht="31.95" customHeight="1" x14ac:dyDescent="0.3">
      <c r="A192" s="32"/>
      <c r="B192" s="38" t="str">
        <f t="shared" si="8"/>
        <v/>
      </c>
      <c r="C192" s="34" t="str">
        <f t="shared" si="9"/>
        <v/>
      </c>
      <c r="D192" s="33"/>
      <c r="E192" s="33"/>
      <c r="F192" s="33"/>
      <c r="G192" s="32"/>
      <c r="H192" s="32"/>
      <c r="I192" s="34" t="str">
        <f t="shared" si="10"/>
        <v/>
      </c>
      <c r="J192" s="38" t="str">
        <f t="shared" si="11"/>
        <v/>
      </c>
    </row>
    <row r="193" spans="1:10" ht="31.95" customHeight="1" x14ac:dyDescent="0.3">
      <c r="A193" s="32"/>
      <c r="B193" s="38" t="str">
        <f t="shared" si="8"/>
        <v/>
      </c>
      <c r="C193" s="34" t="str">
        <f t="shared" si="9"/>
        <v/>
      </c>
      <c r="D193" s="33"/>
      <c r="E193" s="33"/>
      <c r="F193" s="33"/>
      <c r="G193" s="32"/>
      <c r="H193" s="32"/>
      <c r="I193" s="34" t="str">
        <f t="shared" si="10"/>
        <v/>
      </c>
      <c r="J193" s="38" t="str">
        <f t="shared" si="11"/>
        <v/>
      </c>
    </row>
    <row r="194" spans="1:10" ht="31.95" customHeight="1" x14ac:dyDescent="0.3">
      <c r="A194" s="32"/>
      <c r="B194" s="38" t="str">
        <f t="shared" si="8"/>
        <v/>
      </c>
      <c r="C194" s="34" t="str">
        <f t="shared" si="9"/>
        <v/>
      </c>
      <c r="D194" s="33"/>
      <c r="E194" s="33"/>
      <c r="F194" s="33"/>
      <c r="G194" s="32"/>
      <c r="H194" s="32"/>
      <c r="I194" s="34" t="str">
        <f t="shared" si="10"/>
        <v/>
      </c>
      <c r="J194" s="38" t="str">
        <f t="shared" si="11"/>
        <v/>
      </c>
    </row>
    <row r="195" spans="1:10" ht="31.95" customHeight="1" x14ac:dyDescent="0.3">
      <c r="A195" s="32"/>
      <c r="B195" s="38" t="str">
        <f t="shared" si="8"/>
        <v/>
      </c>
      <c r="C195" s="34" t="str">
        <f t="shared" si="9"/>
        <v/>
      </c>
      <c r="D195" s="33"/>
      <c r="E195" s="33"/>
      <c r="F195" s="33"/>
      <c r="G195" s="32"/>
      <c r="H195" s="32"/>
      <c r="I195" s="34" t="str">
        <f t="shared" si="10"/>
        <v/>
      </c>
      <c r="J195" s="38" t="str">
        <f t="shared" si="11"/>
        <v/>
      </c>
    </row>
    <row r="196" spans="1:10" ht="31.95" customHeight="1" x14ac:dyDescent="0.3">
      <c r="A196" s="32"/>
      <c r="B196" s="38" t="str">
        <f t="shared" ref="B196:B259" si="12">IF($A196="","",_xlfn.XLOOKUP($A196,Proy_Folio,Proy_Nombre,""))</f>
        <v/>
      </c>
      <c r="C196" s="34" t="str">
        <f t="shared" ref="C196:C259" si="13">IF($A196="","",_xlfn.XLOOKUP($A196,Proy_Folio,Proy_Tipo,""))</f>
        <v/>
      </c>
      <c r="D196" s="33"/>
      <c r="E196" s="33"/>
      <c r="F196" s="33"/>
      <c r="G196" s="32"/>
      <c r="H196" s="32"/>
      <c r="I196" s="34" t="str">
        <f t="shared" ref="I196:I259" si="14">IF(OR($D196="",$C196=""),"",IF(ISNUMBER(SEARCH($C196,_xlfn.XLOOKUP($D196,Cat_ElemPrep,ElemPrep_Tipos,""))),INDEX(Cat_SiNo,1),INDEX(Cat_SiNo,2)))</f>
        <v/>
      </c>
      <c r="J196" s="38" t="str">
        <f t="shared" ref="J196:J259" si="15">IF($A196="","",IF(COUNTIF(Proy_Folio,$A196)=0,"Folio no registrado en 01_Proyectos",IF($D196="","Falta indicar el elemento",IF(AND($E196=INDEX(Cat_SiNo,1),$I196=INDEX(Cat_SiNo,2)),"El elemento no corresponde al tipo de intervención (Ap. 4.5)",IF(AND($E196=INDEX(Cat_SiNo,1),$F196=""),"Falta el estado de integración",IF(AND($E196=INDEX(Cat_SiNo,1),$F196=Est_Integrado,$G196=""),"Elemento Integrado sin referencia de soporte",""))))))</f>
        <v/>
      </c>
    </row>
    <row r="197" spans="1:10" ht="31.95" customHeight="1" x14ac:dyDescent="0.3">
      <c r="A197" s="32"/>
      <c r="B197" s="38" t="str">
        <f t="shared" si="12"/>
        <v/>
      </c>
      <c r="C197" s="34" t="str">
        <f t="shared" si="13"/>
        <v/>
      </c>
      <c r="D197" s="33"/>
      <c r="E197" s="33"/>
      <c r="F197" s="33"/>
      <c r="G197" s="32"/>
      <c r="H197" s="32"/>
      <c r="I197" s="34" t="str">
        <f t="shared" si="14"/>
        <v/>
      </c>
      <c r="J197" s="38" t="str">
        <f t="shared" si="15"/>
        <v/>
      </c>
    </row>
    <row r="198" spans="1:10" ht="31.95" customHeight="1" x14ac:dyDescent="0.3">
      <c r="A198" s="32"/>
      <c r="B198" s="38" t="str">
        <f t="shared" si="12"/>
        <v/>
      </c>
      <c r="C198" s="34" t="str">
        <f t="shared" si="13"/>
        <v/>
      </c>
      <c r="D198" s="33"/>
      <c r="E198" s="33"/>
      <c r="F198" s="33"/>
      <c r="G198" s="32"/>
      <c r="H198" s="32"/>
      <c r="I198" s="34" t="str">
        <f t="shared" si="14"/>
        <v/>
      </c>
      <c r="J198" s="38" t="str">
        <f t="shared" si="15"/>
        <v/>
      </c>
    </row>
    <row r="199" spans="1:10" ht="31.95" customHeight="1" x14ac:dyDescent="0.3">
      <c r="A199" s="32"/>
      <c r="B199" s="38" t="str">
        <f t="shared" si="12"/>
        <v/>
      </c>
      <c r="C199" s="34" t="str">
        <f t="shared" si="13"/>
        <v/>
      </c>
      <c r="D199" s="33"/>
      <c r="E199" s="33"/>
      <c r="F199" s="33"/>
      <c r="G199" s="32"/>
      <c r="H199" s="32"/>
      <c r="I199" s="34" t="str">
        <f t="shared" si="14"/>
        <v/>
      </c>
      <c r="J199" s="38" t="str">
        <f t="shared" si="15"/>
        <v/>
      </c>
    </row>
    <row r="200" spans="1:10" ht="31.95" customHeight="1" x14ac:dyDescent="0.3">
      <c r="A200" s="32"/>
      <c r="B200" s="38" t="str">
        <f t="shared" si="12"/>
        <v/>
      </c>
      <c r="C200" s="34" t="str">
        <f t="shared" si="13"/>
        <v/>
      </c>
      <c r="D200" s="33"/>
      <c r="E200" s="33"/>
      <c r="F200" s="33"/>
      <c r="G200" s="32"/>
      <c r="H200" s="32"/>
      <c r="I200" s="34" t="str">
        <f t="shared" si="14"/>
        <v/>
      </c>
      <c r="J200" s="38" t="str">
        <f t="shared" si="15"/>
        <v/>
      </c>
    </row>
    <row r="201" spans="1:10" ht="31.95" customHeight="1" x14ac:dyDescent="0.3">
      <c r="A201" s="32"/>
      <c r="B201" s="38" t="str">
        <f t="shared" si="12"/>
        <v/>
      </c>
      <c r="C201" s="34" t="str">
        <f t="shared" si="13"/>
        <v/>
      </c>
      <c r="D201" s="33"/>
      <c r="E201" s="33"/>
      <c r="F201" s="33"/>
      <c r="G201" s="32"/>
      <c r="H201" s="32"/>
      <c r="I201" s="34" t="str">
        <f t="shared" si="14"/>
        <v/>
      </c>
      <c r="J201" s="38" t="str">
        <f t="shared" si="15"/>
        <v/>
      </c>
    </row>
    <row r="202" spans="1:10" ht="31.95" customHeight="1" x14ac:dyDescent="0.3">
      <c r="A202" s="32"/>
      <c r="B202" s="38" t="str">
        <f t="shared" si="12"/>
        <v/>
      </c>
      <c r="C202" s="34" t="str">
        <f t="shared" si="13"/>
        <v/>
      </c>
      <c r="D202" s="33"/>
      <c r="E202" s="33"/>
      <c r="F202" s="33"/>
      <c r="G202" s="32"/>
      <c r="H202" s="32"/>
      <c r="I202" s="34" t="str">
        <f t="shared" si="14"/>
        <v/>
      </c>
      <c r="J202" s="38" t="str">
        <f t="shared" si="15"/>
        <v/>
      </c>
    </row>
    <row r="203" spans="1:10" ht="31.95" customHeight="1" x14ac:dyDescent="0.3">
      <c r="A203" s="32"/>
      <c r="B203" s="38" t="str">
        <f t="shared" si="12"/>
        <v/>
      </c>
      <c r="C203" s="34" t="str">
        <f t="shared" si="13"/>
        <v/>
      </c>
      <c r="D203" s="33"/>
      <c r="E203" s="33"/>
      <c r="F203" s="33"/>
      <c r="G203" s="32"/>
      <c r="H203" s="32"/>
      <c r="I203" s="34" t="str">
        <f t="shared" si="14"/>
        <v/>
      </c>
      <c r="J203" s="38" t="str">
        <f t="shared" si="15"/>
        <v/>
      </c>
    </row>
    <row r="204" spans="1:10" ht="31.95" customHeight="1" x14ac:dyDescent="0.3">
      <c r="A204" s="32"/>
      <c r="B204" s="38" t="str">
        <f t="shared" si="12"/>
        <v/>
      </c>
      <c r="C204" s="34" t="str">
        <f t="shared" si="13"/>
        <v/>
      </c>
      <c r="D204" s="33"/>
      <c r="E204" s="33"/>
      <c r="F204" s="33"/>
      <c r="G204" s="32"/>
      <c r="H204" s="32"/>
      <c r="I204" s="34" t="str">
        <f t="shared" si="14"/>
        <v/>
      </c>
      <c r="J204" s="38" t="str">
        <f t="shared" si="15"/>
        <v/>
      </c>
    </row>
    <row r="205" spans="1:10" ht="31.95" customHeight="1" x14ac:dyDescent="0.3">
      <c r="A205" s="32"/>
      <c r="B205" s="38" t="str">
        <f t="shared" si="12"/>
        <v/>
      </c>
      <c r="C205" s="34" t="str">
        <f t="shared" si="13"/>
        <v/>
      </c>
      <c r="D205" s="33"/>
      <c r="E205" s="33"/>
      <c r="F205" s="33"/>
      <c r="G205" s="32"/>
      <c r="H205" s="32"/>
      <c r="I205" s="34" t="str">
        <f t="shared" si="14"/>
        <v/>
      </c>
      <c r="J205" s="38" t="str">
        <f t="shared" si="15"/>
        <v/>
      </c>
    </row>
    <row r="206" spans="1:10" ht="31.95" customHeight="1" x14ac:dyDescent="0.3">
      <c r="A206" s="32"/>
      <c r="B206" s="38" t="str">
        <f t="shared" si="12"/>
        <v/>
      </c>
      <c r="C206" s="34" t="str">
        <f t="shared" si="13"/>
        <v/>
      </c>
      <c r="D206" s="33"/>
      <c r="E206" s="33"/>
      <c r="F206" s="33"/>
      <c r="G206" s="32"/>
      <c r="H206" s="32"/>
      <c r="I206" s="34" t="str">
        <f t="shared" si="14"/>
        <v/>
      </c>
      <c r="J206" s="38" t="str">
        <f t="shared" si="15"/>
        <v/>
      </c>
    </row>
    <row r="207" spans="1:10" ht="31.95" customHeight="1" x14ac:dyDescent="0.3">
      <c r="A207" s="32"/>
      <c r="B207" s="38" t="str">
        <f t="shared" si="12"/>
        <v/>
      </c>
      <c r="C207" s="34" t="str">
        <f t="shared" si="13"/>
        <v/>
      </c>
      <c r="D207" s="33"/>
      <c r="E207" s="33"/>
      <c r="F207" s="33"/>
      <c r="G207" s="32"/>
      <c r="H207" s="32"/>
      <c r="I207" s="34" t="str">
        <f t="shared" si="14"/>
        <v/>
      </c>
      <c r="J207" s="38" t="str">
        <f t="shared" si="15"/>
        <v/>
      </c>
    </row>
    <row r="208" spans="1:10" ht="31.95" customHeight="1" x14ac:dyDescent="0.3">
      <c r="A208" s="32"/>
      <c r="B208" s="38" t="str">
        <f t="shared" si="12"/>
        <v/>
      </c>
      <c r="C208" s="34" t="str">
        <f t="shared" si="13"/>
        <v/>
      </c>
      <c r="D208" s="33"/>
      <c r="E208" s="33"/>
      <c r="F208" s="33"/>
      <c r="G208" s="32"/>
      <c r="H208" s="32"/>
      <c r="I208" s="34" t="str">
        <f t="shared" si="14"/>
        <v/>
      </c>
      <c r="J208" s="38" t="str">
        <f t="shared" si="15"/>
        <v/>
      </c>
    </row>
    <row r="209" spans="1:10" ht="31.95" customHeight="1" x14ac:dyDescent="0.3">
      <c r="A209" s="32"/>
      <c r="B209" s="38" t="str">
        <f t="shared" si="12"/>
        <v/>
      </c>
      <c r="C209" s="34" t="str">
        <f t="shared" si="13"/>
        <v/>
      </c>
      <c r="D209" s="33"/>
      <c r="E209" s="33"/>
      <c r="F209" s="33"/>
      <c r="G209" s="32"/>
      <c r="H209" s="32"/>
      <c r="I209" s="34" t="str">
        <f t="shared" si="14"/>
        <v/>
      </c>
      <c r="J209" s="38" t="str">
        <f t="shared" si="15"/>
        <v/>
      </c>
    </row>
    <row r="210" spans="1:10" ht="31.95" customHeight="1" x14ac:dyDescent="0.3">
      <c r="A210" s="32"/>
      <c r="B210" s="38" t="str">
        <f t="shared" si="12"/>
        <v/>
      </c>
      <c r="C210" s="34" t="str">
        <f t="shared" si="13"/>
        <v/>
      </c>
      <c r="D210" s="33"/>
      <c r="E210" s="33"/>
      <c r="F210" s="33"/>
      <c r="G210" s="32"/>
      <c r="H210" s="32"/>
      <c r="I210" s="34" t="str">
        <f t="shared" si="14"/>
        <v/>
      </c>
      <c r="J210" s="38" t="str">
        <f t="shared" si="15"/>
        <v/>
      </c>
    </row>
    <row r="211" spans="1:10" ht="31.95" customHeight="1" x14ac:dyDescent="0.3">
      <c r="A211" s="32"/>
      <c r="B211" s="38" t="str">
        <f t="shared" si="12"/>
        <v/>
      </c>
      <c r="C211" s="34" t="str">
        <f t="shared" si="13"/>
        <v/>
      </c>
      <c r="D211" s="33"/>
      <c r="E211" s="33"/>
      <c r="F211" s="33"/>
      <c r="G211" s="32"/>
      <c r="H211" s="32"/>
      <c r="I211" s="34" t="str">
        <f t="shared" si="14"/>
        <v/>
      </c>
      <c r="J211" s="38" t="str">
        <f t="shared" si="15"/>
        <v/>
      </c>
    </row>
    <row r="212" spans="1:10" ht="31.95" customHeight="1" x14ac:dyDescent="0.3">
      <c r="A212" s="32"/>
      <c r="B212" s="38" t="str">
        <f t="shared" si="12"/>
        <v/>
      </c>
      <c r="C212" s="34" t="str">
        <f t="shared" si="13"/>
        <v/>
      </c>
      <c r="D212" s="33"/>
      <c r="E212" s="33"/>
      <c r="F212" s="33"/>
      <c r="G212" s="32"/>
      <c r="H212" s="32"/>
      <c r="I212" s="34" t="str">
        <f t="shared" si="14"/>
        <v/>
      </c>
      <c r="J212" s="38" t="str">
        <f t="shared" si="15"/>
        <v/>
      </c>
    </row>
    <row r="213" spans="1:10" ht="31.95" customHeight="1" x14ac:dyDescent="0.3">
      <c r="A213" s="32"/>
      <c r="B213" s="38" t="str">
        <f t="shared" si="12"/>
        <v/>
      </c>
      <c r="C213" s="34" t="str">
        <f t="shared" si="13"/>
        <v/>
      </c>
      <c r="D213" s="33"/>
      <c r="E213" s="33"/>
      <c r="F213" s="33"/>
      <c r="G213" s="32"/>
      <c r="H213" s="32"/>
      <c r="I213" s="34" t="str">
        <f t="shared" si="14"/>
        <v/>
      </c>
      <c r="J213" s="38" t="str">
        <f t="shared" si="15"/>
        <v/>
      </c>
    </row>
    <row r="214" spans="1:10" ht="31.95" customHeight="1" x14ac:dyDescent="0.3">
      <c r="A214" s="32"/>
      <c r="B214" s="38" t="str">
        <f t="shared" si="12"/>
        <v/>
      </c>
      <c r="C214" s="34" t="str">
        <f t="shared" si="13"/>
        <v/>
      </c>
      <c r="D214" s="33"/>
      <c r="E214" s="33"/>
      <c r="F214" s="33"/>
      <c r="G214" s="32"/>
      <c r="H214" s="32"/>
      <c r="I214" s="34" t="str">
        <f t="shared" si="14"/>
        <v/>
      </c>
      <c r="J214" s="38" t="str">
        <f t="shared" si="15"/>
        <v/>
      </c>
    </row>
    <row r="215" spans="1:10" ht="31.95" customHeight="1" x14ac:dyDescent="0.3">
      <c r="A215" s="32"/>
      <c r="B215" s="38" t="str">
        <f t="shared" si="12"/>
        <v/>
      </c>
      <c r="C215" s="34" t="str">
        <f t="shared" si="13"/>
        <v/>
      </c>
      <c r="D215" s="33"/>
      <c r="E215" s="33"/>
      <c r="F215" s="33"/>
      <c r="G215" s="32"/>
      <c r="H215" s="32"/>
      <c r="I215" s="34" t="str">
        <f t="shared" si="14"/>
        <v/>
      </c>
      <c r="J215" s="38" t="str">
        <f t="shared" si="15"/>
        <v/>
      </c>
    </row>
    <row r="216" spans="1:10" ht="31.95" customHeight="1" x14ac:dyDescent="0.3">
      <c r="A216" s="32"/>
      <c r="B216" s="38" t="str">
        <f t="shared" si="12"/>
        <v/>
      </c>
      <c r="C216" s="34" t="str">
        <f t="shared" si="13"/>
        <v/>
      </c>
      <c r="D216" s="33"/>
      <c r="E216" s="33"/>
      <c r="F216" s="33"/>
      <c r="G216" s="32"/>
      <c r="H216" s="32"/>
      <c r="I216" s="34" t="str">
        <f t="shared" si="14"/>
        <v/>
      </c>
      <c r="J216" s="38" t="str">
        <f t="shared" si="15"/>
        <v/>
      </c>
    </row>
    <row r="217" spans="1:10" ht="31.95" customHeight="1" x14ac:dyDescent="0.3">
      <c r="A217" s="32"/>
      <c r="B217" s="38" t="str">
        <f t="shared" si="12"/>
        <v/>
      </c>
      <c r="C217" s="34" t="str">
        <f t="shared" si="13"/>
        <v/>
      </c>
      <c r="D217" s="33"/>
      <c r="E217" s="33"/>
      <c r="F217" s="33"/>
      <c r="G217" s="32"/>
      <c r="H217" s="32"/>
      <c r="I217" s="34" t="str">
        <f t="shared" si="14"/>
        <v/>
      </c>
      <c r="J217" s="38" t="str">
        <f t="shared" si="15"/>
        <v/>
      </c>
    </row>
    <row r="218" spans="1:10" ht="31.95" customHeight="1" x14ac:dyDescent="0.3">
      <c r="A218" s="32"/>
      <c r="B218" s="38" t="str">
        <f t="shared" si="12"/>
        <v/>
      </c>
      <c r="C218" s="34" t="str">
        <f t="shared" si="13"/>
        <v/>
      </c>
      <c r="D218" s="33"/>
      <c r="E218" s="33"/>
      <c r="F218" s="33"/>
      <c r="G218" s="32"/>
      <c r="H218" s="32"/>
      <c r="I218" s="34" t="str">
        <f t="shared" si="14"/>
        <v/>
      </c>
      <c r="J218" s="38" t="str">
        <f t="shared" si="15"/>
        <v/>
      </c>
    </row>
    <row r="219" spans="1:10" ht="31.95" customHeight="1" x14ac:dyDescent="0.3">
      <c r="A219" s="32"/>
      <c r="B219" s="38" t="str">
        <f t="shared" si="12"/>
        <v/>
      </c>
      <c r="C219" s="34" t="str">
        <f t="shared" si="13"/>
        <v/>
      </c>
      <c r="D219" s="33"/>
      <c r="E219" s="33"/>
      <c r="F219" s="33"/>
      <c r="G219" s="32"/>
      <c r="H219" s="32"/>
      <c r="I219" s="34" t="str">
        <f t="shared" si="14"/>
        <v/>
      </c>
      <c r="J219" s="38" t="str">
        <f t="shared" si="15"/>
        <v/>
      </c>
    </row>
    <row r="220" spans="1:10" ht="31.95" customHeight="1" x14ac:dyDescent="0.3">
      <c r="A220" s="32"/>
      <c r="B220" s="38" t="str">
        <f t="shared" si="12"/>
        <v/>
      </c>
      <c r="C220" s="34" t="str">
        <f t="shared" si="13"/>
        <v/>
      </c>
      <c r="D220" s="33"/>
      <c r="E220" s="33"/>
      <c r="F220" s="33"/>
      <c r="G220" s="32"/>
      <c r="H220" s="32"/>
      <c r="I220" s="34" t="str">
        <f t="shared" si="14"/>
        <v/>
      </c>
      <c r="J220" s="38" t="str">
        <f t="shared" si="15"/>
        <v/>
      </c>
    </row>
    <row r="221" spans="1:10" ht="31.95" customHeight="1" x14ac:dyDescent="0.3">
      <c r="A221" s="32"/>
      <c r="B221" s="38" t="str">
        <f t="shared" si="12"/>
        <v/>
      </c>
      <c r="C221" s="34" t="str">
        <f t="shared" si="13"/>
        <v/>
      </c>
      <c r="D221" s="33"/>
      <c r="E221" s="33"/>
      <c r="F221" s="33"/>
      <c r="G221" s="32"/>
      <c r="H221" s="32"/>
      <c r="I221" s="34" t="str">
        <f t="shared" si="14"/>
        <v/>
      </c>
      <c r="J221" s="38" t="str">
        <f t="shared" si="15"/>
        <v/>
      </c>
    </row>
    <row r="222" spans="1:10" ht="31.95" customHeight="1" x14ac:dyDescent="0.3">
      <c r="A222" s="32"/>
      <c r="B222" s="38" t="str">
        <f t="shared" si="12"/>
        <v/>
      </c>
      <c r="C222" s="34" t="str">
        <f t="shared" si="13"/>
        <v/>
      </c>
      <c r="D222" s="33"/>
      <c r="E222" s="33"/>
      <c r="F222" s="33"/>
      <c r="G222" s="32"/>
      <c r="H222" s="32"/>
      <c r="I222" s="34" t="str">
        <f t="shared" si="14"/>
        <v/>
      </c>
      <c r="J222" s="38" t="str">
        <f t="shared" si="15"/>
        <v/>
      </c>
    </row>
    <row r="223" spans="1:10" ht="31.95" customHeight="1" x14ac:dyDescent="0.3">
      <c r="A223" s="32"/>
      <c r="B223" s="38" t="str">
        <f t="shared" si="12"/>
        <v/>
      </c>
      <c r="C223" s="34" t="str">
        <f t="shared" si="13"/>
        <v/>
      </c>
      <c r="D223" s="33"/>
      <c r="E223" s="33"/>
      <c r="F223" s="33"/>
      <c r="G223" s="32"/>
      <c r="H223" s="32"/>
      <c r="I223" s="34" t="str">
        <f t="shared" si="14"/>
        <v/>
      </c>
      <c r="J223" s="38" t="str">
        <f t="shared" si="15"/>
        <v/>
      </c>
    </row>
    <row r="224" spans="1:10" ht="31.95" customHeight="1" x14ac:dyDescent="0.3">
      <c r="A224" s="32"/>
      <c r="B224" s="38" t="str">
        <f t="shared" si="12"/>
        <v/>
      </c>
      <c r="C224" s="34" t="str">
        <f t="shared" si="13"/>
        <v/>
      </c>
      <c r="D224" s="33"/>
      <c r="E224" s="33"/>
      <c r="F224" s="33"/>
      <c r="G224" s="32"/>
      <c r="H224" s="32"/>
      <c r="I224" s="34" t="str">
        <f t="shared" si="14"/>
        <v/>
      </c>
      <c r="J224" s="38" t="str">
        <f t="shared" si="15"/>
        <v/>
      </c>
    </row>
    <row r="225" spans="1:10" ht="31.95" customHeight="1" x14ac:dyDescent="0.3">
      <c r="A225" s="32"/>
      <c r="B225" s="38" t="str">
        <f t="shared" si="12"/>
        <v/>
      </c>
      <c r="C225" s="34" t="str">
        <f t="shared" si="13"/>
        <v/>
      </c>
      <c r="D225" s="33"/>
      <c r="E225" s="33"/>
      <c r="F225" s="33"/>
      <c r="G225" s="32"/>
      <c r="H225" s="32"/>
      <c r="I225" s="34" t="str">
        <f t="shared" si="14"/>
        <v/>
      </c>
      <c r="J225" s="38" t="str">
        <f t="shared" si="15"/>
        <v/>
      </c>
    </row>
    <row r="226" spans="1:10" ht="31.95" customHeight="1" x14ac:dyDescent="0.3">
      <c r="A226" s="32"/>
      <c r="B226" s="38" t="str">
        <f t="shared" si="12"/>
        <v/>
      </c>
      <c r="C226" s="34" t="str">
        <f t="shared" si="13"/>
        <v/>
      </c>
      <c r="D226" s="33"/>
      <c r="E226" s="33"/>
      <c r="F226" s="33"/>
      <c r="G226" s="32"/>
      <c r="H226" s="32"/>
      <c r="I226" s="34" t="str">
        <f t="shared" si="14"/>
        <v/>
      </c>
      <c r="J226" s="38" t="str">
        <f t="shared" si="15"/>
        <v/>
      </c>
    </row>
    <row r="227" spans="1:10" ht="31.95" customHeight="1" x14ac:dyDescent="0.3">
      <c r="A227" s="32"/>
      <c r="B227" s="38" t="str">
        <f t="shared" si="12"/>
        <v/>
      </c>
      <c r="C227" s="34" t="str">
        <f t="shared" si="13"/>
        <v/>
      </c>
      <c r="D227" s="33"/>
      <c r="E227" s="33"/>
      <c r="F227" s="33"/>
      <c r="G227" s="32"/>
      <c r="H227" s="32"/>
      <c r="I227" s="34" t="str">
        <f t="shared" si="14"/>
        <v/>
      </c>
      <c r="J227" s="38" t="str">
        <f t="shared" si="15"/>
        <v/>
      </c>
    </row>
    <row r="228" spans="1:10" ht="31.95" customHeight="1" x14ac:dyDescent="0.3">
      <c r="A228" s="32"/>
      <c r="B228" s="38" t="str">
        <f t="shared" si="12"/>
        <v/>
      </c>
      <c r="C228" s="34" t="str">
        <f t="shared" si="13"/>
        <v/>
      </c>
      <c r="D228" s="33"/>
      <c r="E228" s="33"/>
      <c r="F228" s="33"/>
      <c r="G228" s="32"/>
      <c r="H228" s="32"/>
      <c r="I228" s="34" t="str">
        <f t="shared" si="14"/>
        <v/>
      </c>
      <c r="J228" s="38" t="str">
        <f t="shared" si="15"/>
        <v/>
      </c>
    </row>
    <row r="229" spans="1:10" ht="31.95" customHeight="1" x14ac:dyDescent="0.3">
      <c r="A229" s="32"/>
      <c r="B229" s="38" t="str">
        <f t="shared" si="12"/>
        <v/>
      </c>
      <c r="C229" s="34" t="str">
        <f t="shared" si="13"/>
        <v/>
      </c>
      <c r="D229" s="33"/>
      <c r="E229" s="33"/>
      <c r="F229" s="33"/>
      <c r="G229" s="32"/>
      <c r="H229" s="32"/>
      <c r="I229" s="34" t="str">
        <f t="shared" si="14"/>
        <v/>
      </c>
      <c r="J229" s="38" t="str">
        <f t="shared" si="15"/>
        <v/>
      </c>
    </row>
    <row r="230" spans="1:10" ht="31.95" customHeight="1" x14ac:dyDescent="0.3">
      <c r="A230" s="32"/>
      <c r="B230" s="38" t="str">
        <f t="shared" si="12"/>
        <v/>
      </c>
      <c r="C230" s="34" t="str">
        <f t="shared" si="13"/>
        <v/>
      </c>
      <c r="D230" s="33"/>
      <c r="E230" s="33"/>
      <c r="F230" s="33"/>
      <c r="G230" s="32"/>
      <c r="H230" s="32"/>
      <c r="I230" s="34" t="str">
        <f t="shared" si="14"/>
        <v/>
      </c>
      <c r="J230" s="38" t="str">
        <f t="shared" si="15"/>
        <v/>
      </c>
    </row>
    <row r="231" spans="1:10" ht="31.95" customHeight="1" x14ac:dyDescent="0.3">
      <c r="A231" s="32"/>
      <c r="B231" s="38" t="str">
        <f t="shared" si="12"/>
        <v/>
      </c>
      <c r="C231" s="34" t="str">
        <f t="shared" si="13"/>
        <v/>
      </c>
      <c r="D231" s="33"/>
      <c r="E231" s="33"/>
      <c r="F231" s="33"/>
      <c r="G231" s="32"/>
      <c r="H231" s="32"/>
      <c r="I231" s="34" t="str">
        <f t="shared" si="14"/>
        <v/>
      </c>
      <c r="J231" s="38" t="str">
        <f t="shared" si="15"/>
        <v/>
      </c>
    </row>
    <row r="232" spans="1:10" ht="31.95" customHeight="1" x14ac:dyDescent="0.3">
      <c r="A232" s="32"/>
      <c r="B232" s="38" t="str">
        <f t="shared" si="12"/>
        <v/>
      </c>
      <c r="C232" s="34" t="str">
        <f t="shared" si="13"/>
        <v/>
      </c>
      <c r="D232" s="33"/>
      <c r="E232" s="33"/>
      <c r="F232" s="33"/>
      <c r="G232" s="32"/>
      <c r="H232" s="32"/>
      <c r="I232" s="34" t="str">
        <f t="shared" si="14"/>
        <v/>
      </c>
      <c r="J232" s="38" t="str">
        <f t="shared" si="15"/>
        <v/>
      </c>
    </row>
    <row r="233" spans="1:10" ht="31.95" customHeight="1" x14ac:dyDescent="0.3">
      <c r="A233" s="32"/>
      <c r="B233" s="38" t="str">
        <f t="shared" si="12"/>
        <v/>
      </c>
      <c r="C233" s="34" t="str">
        <f t="shared" si="13"/>
        <v/>
      </c>
      <c r="D233" s="33"/>
      <c r="E233" s="33"/>
      <c r="F233" s="33"/>
      <c r="G233" s="32"/>
      <c r="H233" s="32"/>
      <c r="I233" s="34" t="str">
        <f t="shared" si="14"/>
        <v/>
      </c>
      <c r="J233" s="38" t="str">
        <f t="shared" si="15"/>
        <v/>
      </c>
    </row>
    <row r="234" spans="1:10" ht="31.95" customHeight="1" x14ac:dyDescent="0.3">
      <c r="A234" s="32"/>
      <c r="B234" s="38" t="str">
        <f t="shared" si="12"/>
        <v/>
      </c>
      <c r="C234" s="34" t="str">
        <f t="shared" si="13"/>
        <v/>
      </c>
      <c r="D234" s="33"/>
      <c r="E234" s="33"/>
      <c r="F234" s="33"/>
      <c r="G234" s="32"/>
      <c r="H234" s="32"/>
      <c r="I234" s="34" t="str">
        <f t="shared" si="14"/>
        <v/>
      </c>
      <c r="J234" s="38" t="str">
        <f t="shared" si="15"/>
        <v/>
      </c>
    </row>
    <row r="235" spans="1:10" ht="31.95" customHeight="1" x14ac:dyDescent="0.3">
      <c r="A235" s="32"/>
      <c r="B235" s="38" t="str">
        <f t="shared" si="12"/>
        <v/>
      </c>
      <c r="C235" s="34" t="str">
        <f t="shared" si="13"/>
        <v/>
      </c>
      <c r="D235" s="33"/>
      <c r="E235" s="33"/>
      <c r="F235" s="33"/>
      <c r="G235" s="32"/>
      <c r="H235" s="32"/>
      <c r="I235" s="34" t="str">
        <f t="shared" si="14"/>
        <v/>
      </c>
      <c r="J235" s="38" t="str">
        <f t="shared" si="15"/>
        <v/>
      </c>
    </row>
    <row r="236" spans="1:10" ht="31.95" customHeight="1" x14ac:dyDescent="0.3">
      <c r="A236" s="32"/>
      <c r="B236" s="38" t="str">
        <f t="shared" si="12"/>
        <v/>
      </c>
      <c r="C236" s="34" t="str">
        <f t="shared" si="13"/>
        <v/>
      </c>
      <c r="D236" s="33"/>
      <c r="E236" s="33"/>
      <c r="F236" s="33"/>
      <c r="G236" s="32"/>
      <c r="H236" s="32"/>
      <c r="I236" s="34" t="str">
        <f t="shared" si="14"/>
        <v/>
      </c>
      <c r="J236" s="38" t="str">
        <f t="shared" si="15"/>
        <v/>
      </c>
    </row>
    <row r="237" spans="1:10" ht="31.95" customHeight="1" x14ac:dyDescent="0.3">
      <c r="A237" s="32"/>
      <c r="B237" s="38" t="str">
        <f t="shared" si="12"/>
        <v/>
      </c>
      <c r="C237" s="34" t="str">
        <f t="shared" si="13"/>
        <v/>
      </c>
      <c r="D237" s="33"/>
      <c r="E237" s="33"/>
      <c r="F237" s="33"/>
      <c r="G237" s="32"/>
      <c r="H237" s="32"/>
      <c r="I237" s="34" t="str">
        <f t="shared" si="14"/>
        <v/>
      </c>
      <c r="J237" s="38" t="str">
        <f t="shared" si="15"/>
        <v/>
      </c>
    </row>
    <row r="238" spans="1:10" ht="31.95" customHeight="1" x14ac:dyDescent="0.3">
      <c r="A238" s="32"/>
      <c r="B238" s="38" t="str">
        <f t="shared" si="12"/>
        <v/>
      </c>
      <c r="C238" s="34" t="str">
        <f t="shared" si="13"/>
        <v/>
      </c>
      <c r="D238" s="33"/>
      <c r="E238" s="33"/>
      <c r="F238" s="33"/>
      <c r="G238" s="32"/>
      <c r="H238" s="32"/>
      <c r="I238" s="34" t="str">
        <f t="shared" si="14"/>
        <v/>
      </c>
      <c r="J238" s="38" t="str">
        <f t="shared" si="15"/>
        <v/>
      </c>
    </row>
    <row r="239" spans="1:10" ht="31.95" customHeight="1" x14ac:dyDescent="0.3">
      <c r="A239" s="32"/>
      <c r="B239" s="38" t="str">
        <f t="shared" si="12"/>
        <v/>
      </c>
      <c r="C239" s="34" t="str">
        <f t="shared" si="13"/>
        <v/>
      </c>
      <c r="D239" s="33"/>
      <c r="E239" s="33"/>
      <c r="F239" s="33"/>
      <c r="G239" s="32"/>
      <c r="H239" s="32"/>
      <c r="I239" s="34" t="str">
        <f t="shared" si="14"/>
        <v/>
      </c>
      <c r="J239" s="38" t="str">
        <f t="shared" si="15"/>
        <v/>
      </c>
    </row>
    <row r="240" spans="1:10" ht="31.95" customHeight="1" x14ac:dyDescent="0.3">
      <c r="A240" s="32"/>
      <c r="B240" s="38" t="str">
        <f t="shared" si="12"/>
        <v/>
      </c>
      <c r="C240" s="34" t="str">
        <f t="shared" si="13"/>
        <v/>
      </c>
      <c r="D240" s="33"/>
      <c r="E240" s="33"/>
      <c r="F240" s="33"/>
      <c r="G240" s="32"/>
      <c r="H240" s="32"/>
      <c r="I240" s="34" t="str">
        <f t="shared" si="14"/>
        <v/>
      </c>
      <c r="J240" s="38" t="str">
        <f t="shared" si="15"/>
        <v/>
      </c>
    </row>
    <row r="241" spans="1:10" ht="31.95" customHeight="1" x14ac:dyDescent="0.3">
      <c r="A241" s="32"/>
      <c r="B241" s="38" t="str">
        <f t="shared" si="12"/>
        <v/>
      </c>
      <c r="C241" s="34" t="str">
        <f t="shared" si="13"/>
        <v/>
      </c>
      <c r="D241" s="33"/>
      <c r="E241" s="33"/>
      <c r="F241" s="33"/>
      <c r="G241" s="32"/>
      <c r="H241" s="32"/>
      <c r="I241" s="34" t="str">
        <f t="shared" si="14"/>
        <v/>
      </c>
      <c r="J241" s="38" t="str">
        <f t="shared" si="15"/>
        <v/>
      </c>
    </row>
    <row r="242" spans="1:10" ht="31.95" customHeight="1" x14ac:dyDescent="0.3">
      <c r="A242" s="32"/>
      <c r="B242" s="38" t="str">
        <f t="shared" si="12"/>
        <v/>
      </c>
      <c r="C242" s="34" t="str">
        <f t="shared" si="13"/>
        <v/>
      </c>
      <c r="D242" s="33"/>
      <c r="E242" s="33"/>
      <c r="F242" s="33"/>
      <c r="G242" s="32"/>
      <c r="H242" s="32"/>
      <c r="I242" s="34" t="str">
        <f t="shared" si="14"/>
        <v/>
      </c>
      <c r="J242" s="38" t="str">
        <f t="shared" si="15"/>
        <v/>
      </c>
    </row>
    <row r="243" spans="1:10" ht="31.95" customHeight="1" x14ac:dyDescent="0.3">
      <c r="A243" s="32"/>
      <c r="B243" s="38" t="str">
        <f t="shared" si="12"/>
        <v/>
      </c>
      <c r="C243" s="34" t="str">
        <f t="shared" si="13"/>
        <v/>
      </c>
      <c r="D243" s="33"/>
      <c r="E243" s="33"/>
      <c r="F243" s="33"/>
      <c r="G243" s="32"/>
      <c r="H243" s="32"/>
      <c r="I243" s="34" t="str">
        <f t="shared" si="14"/>
        <v/>
      </c>
      <c r="J243" s="38" t="str">
        <f t="shared" si="15"/>
        <v/>
      </c>
    </row>
    <row r="244" spans="1:10" ht="31.95" customHeight="1" x14ac:dyDescent="0.3">
      <c r="A244" s="32"/>
      <c r="B244" s="38" t="str">
        <f t="shared" si="12"/>
        <v/>
      </c>
      <c r="C244" s="34" t="str">
        <f t="shared" si="13"/>
        <v/>
      </c>
      <c r="D244" s="33"/>
      <c r="E244" s="33"/>
      <c r="F244" s="33"/>
      <c r="G244" s="32"/>
      <c r="H244" s="32"/>
      <c r="I244" s="34" t="str">
        <f t="shared" si="14"/>
        <v/>
      </c>
      <c r="J244" s="38" t="str">
        <f t="shared" si="15"/>
        <v/>
      </c>
    </row>
    <row r="245" spans="1:10" ht="31.95" customHeight="1" x14ac:dyDescent="0.3">
      <c r="A245" s="32"/>
      <c r="B245" s="38" t="str">
        <f t="shared" si="12"/>
        <v/>
      </c>
      <c r="C245" s="34" t="str">
        <f t="shared" si="13"/>
        <v/>
      </c>
      <c r="D245" s="33"/>
      <c r="E245" s="33"/>
      <c r="F245" s="33"/>
      <c r="G245" s="32"/>
      <c r="H245" s="32"/>
      <c r="I245" s="34" t="str">
        <f t="shared" si="14"/>
        <v/>
      </c>
      <c r="J245" s="38" t="str">
        <f t="shared" si="15"/>
        <v/>
      </c>
    </row>
    <row r="246" spans="1:10" ht="31.95" customHeight="1" x14ac:dyDescent="0.3">
      <c r="A246" s="32"/>
      <c r="B246" s="38" t="str">
        <f t="shared" si="12"/>
        <v/>
      </c>
      <c r="C246" s="34" t="str">
        <f t="shared" si="13"/>
        <v/>
      </c>
      <c r="D246" s="33"/>
      <c r="E246" s="33"/>
      <c r="F246" s="33"/>
      <c r="G246" s="32"/>
      <c r="H246" s="32"/>
      <c r="I246" s="34" t="str">
        <f t="shared" si="14"/>
        <v/>
      </c>
      <c r="J246" s="38" t="str">
        <f t="shared" si="15"/>
        <v/>
      </c>
    </row>
    <row r="247" spans="1:10" ht="31.95" customHeight="1" x14ac:dyDescent="0.3">
      <c r="A247" s="32"/>
      <c r="B247" s="38" t="str">
        <f t="shared" si="12"/>
        <v/>
      </c>
      <c r="C247" s="34" t="str">
        <f t="shared" si="13"/>
        <v/>
      </c>
      <c r="D247" s="33"/>
      <c r="E247" s="33"/>
      <c r="F247" s="33"/>
      <c r="G247" s="32"/>
      <c r="H247" s="32"/>
      <c r="I247" s="34" t="str">
        <f t="shared" si="14"/>
        <v/>
      </c>
      <c r="J247" s="38" t="str">
        <f t="shared" si="15"/>
        <v/>
      </c>
    </row>
    <row r="248" spans="1:10" ht="31.95" customHeight="1" x14ac:dyDescent="0.3">
      <c r="A248" s="32"/>
      <c r="B248" s="38" t="str">
        <f t="shared" si="12"/>
        <v/>
      </c>
      <c r="C248" s="34" t="str">
        <f t="shared" si="13"/>
        <v/>
      </c>
      <c r="D248" s="33"/>
      <c r="E248" s="33"/>
      <c r="F248" s="33"/>
      <c r="G248" s="32"/>
      <c r="H248" s="32"/>
      <c r="I248" s="34" t="str">
        <f t="shared" si="14"/>
        <v/>
      </c>
      <c r="J248" s="38" t="str">
        <f t="shared" si="15"/>
        <v/>
      </c>
    </row>
    <row r="249" spans="1:10" ht="31.95" customHeight="1" x14ac:dyDescent="0.3">
      <c r="A249" s="32"/>
      <c r="B249" s="38" t="str">
        <f t="shared" si="12"/>
        <v/>
      </c>
      <c r="C249" s="34" t="str">
        <f t="shared" si="13"/>
        <v/>
      </c>
      <c r="D249" s="33"/>
      <c r="E249" s="33"/>
      <c r="F249" s="33"/>
      <c r="G249" s="32"/>
      <c r="H249" s="32"/>
      <c r="I249" s="34" t="str">
        <f t="shared" si="14"/>
        <v/>
      </c>
      <c r="J249" s="38" t="str">
        <f t="shared" si="15"/>
        <v/>
      </c>
    </row>
    <row r="250" spans="1:10" ht="31.95" customHeight="1" x14ac:dyDescent="0.3">
      <c r="A250" s="32"/>
      <c r="B250" s="38" t="str">
        <f t="shared" si="12"/>
        <v/>
      </c>
      <c r="C250" s="34" t="str">
        <f t="shared" si="13"/>
        <v/>
      </c>
      <c r="D250" s="33"/>
      <c r="E250" s="33"/>
      <c r="F250" s="33"/>
      <c r="G250" s="32"/>
      <c r="H250" s="32"/>
      <c r="I250" s="34" t="str">
        <f t="shared" si="14"/>
        <v/>
      </c>
      <c r="J250" s="38" t="str">
        <f t="shared" si="15"/>
        <v/>
      </c>
    </row>
    <row r="251" spans="1:10" ht="31.95" customHeight="1" x14ac:dyDescent="0.3">
      <c r="A251" s="32"/>
      <c r="B251" s="38" t="str">
        <f t="shared" si="12"/>
        <v/>
      </c>
      <c r="C251" s="34" t="str">
        <f t="shared" si="13"/>
        <v/>
      </c>
      <c r="D251" s="33"/>
      <c r="E251" s="33"/>
      <c r="F251" s="33"/>
      <c r="G251" s="32"/>
      <c r="H251" s="32"/>
      <c r="I251" s="34" t="str">
        <f t="shared" si="14"/>
        <v/>
      </c>
      <c r="J251" s="38" t="str">
        <f t="shared" si="15"/>
        <v/>
      </c>
    </row>
    <row r="252" spans="1:10" ht="31.95" customHeight="1" x14ac:dyDescent="0.3">
      <c r="A252" s="32"/>
      <c r="B252" s="38" t="str">
        <f t="shared" si="12"/>
        <v/>
      </c>
      <c r="C252" s="34" t="str">
        <f t="shared" si="13"/>
        <v/>
      </c>
      <c r="D252" s="33"/>
      <c r="E252" s="33"/>
      <c r="F252" s="33"/>
      <c r="G252" s="32"/>
      <c r="H252" s="32"/>
      <c r="I252" s="34" t="str">
        <f t="shared" si="14"/>
        <v/>
      </c>
      <c r="J252" s="38" t="str">
        <f t="shared" si="15"/>
        <v/>
      </c>
    </row>
    <row r="253" spans="1:10" ht="31.95" customHeight="1" x14ac:dyDescent="0.3">
      <c r="A253" s="32"/>
      <c r="B253" s="38" t="str">
        <f t="shared" si="12"/>
        <v/>
      </c>
      <c r="C253" s="34" t="str">
        <f t="shared" si="13"/>
        <v/>
      </c>
      <c r="D253" s="33"/>
      <c r="E253" s="33"/>
      <c r="F253" s="33"/>
      <c r="G253" s="32"/>
      <c r="H253" s="32"/>
      <c r="I253" s="34" t="str">
        <f t="shared" si="14"/>
        <v/>
      </c>
      <c r="J253" s="38" t="str">
        <f t="shared" si="15"/>
        <v/>
      </c>
    </row>
    <row r="254" spans="1:10" ht="31.95" customHeight="1" x14ac:dyDescent="0.3">
      <c r="A254" s="32"/>
      <c r="B254" s="38" t="str">
        <f t="shared" si="12"/>
        <v/>
      </c>
      <c r="C254" s="34" t="str">
        <f t="shared" si="13"/>
        <v/>
      </c>
      <c r="D254" s="33"/>
      <c r="E254" s="33"/>
      <c r="F254" s="33"/>
      <c r="G254" s="32"/>
      <c r="H254" s="32"/>
      <c r="I254" s="34" t="str">
        <f t="shared" si="14"/>
        <v/>
      </c>
      <c r="J254" s="38" t="str">
        <f t="shared" si="15"/>
        <v/>
      </c>
    </row>
    <row r="255" spans="1:10" ht="31.95" customHeight="1" x14ac:dyDescent="0.3">
      <c r="A255" s="32"/>
      <c r="B255" s="38" t="str">
        <f t="shared" si="12"/>
        <v/>
      </c>
      <c r="C255" s="34" t="str">
        <f t="shared" si="13"/>
        <v/>
      </c>
      <c r="D255" s="33"/>
      <c r="E255" s="33"/>
      <c r="F255" s="33"/>
      <c r="G255" s="32"/>
      <c r="H255" s="32"/>
      <c r="I255" s="34" t="str">
        <f t="shared" si="14"/>
        <v/>
      </c>
      <c r="J255" s="38" t="str">
        <f t="shared" si="15"/>
        <v/>
      </c>
    </row>
    <row r="256" spans="1:10" ht="31.95" customHeight="1" x14ac:dyDescent="0.3">
      <c r="A256" s="32"/>
      <c r="B256" s="38" t="str">
        <f t="shared" si="12"/>
        <v/>
      </c>
      <c r="C256" s="34" t="str">
        <f t="shared" si="13"/>
        <v/>
      </c>
      <c r="D256" s="33"/>
      <c r="E256" s="33"/>
      <c r="F256" s="33"/>
      <c r="G256" s="32"/>
      <c r="H256" s="32"/>
      <c r="I256" s="34" t="str">
        <f t="shared" si="14"/>
        <v/>
      </c>
      <c r="J256" s="38" t="str">
        <f t="shared" si="15"/>
        <v/>
      </c>
    </row>
    <row r="257" spans="1:10" ht="31.95" customHeight="1" x14ac:dyDescent="0.3">
      <c r="A257" s="32"/>
      <c r="B257" s="38" t="str">
        <f t="shared" si="12"/>
        <v/>
      </c>
      <c r="C257" s="34" t="str">
        <f t="shared" si="13"/>
        <v/>
      </c>
      <c r="D257" s="33"/>
      <c r="E257" s="33"/>
      <c r="F257" s="33"/>
      <c r="G257" s="32"/>
      <c r="H257" s="32"/>
      <c r="I257" s="34" t="str">
        <f t="shared" si="14"/>
        <v/>
      </c>
      <c r="J257" s="38" t="str">
        <f t="shared" si="15"/>
        <v/>
      </c>
    </row>
    <row r="258" spans="1:10" ht="31.95" customHeight="1" x14ac:dyDescent="0.3">
      <c r="A258" s="32"/>
      <c r="B258" s="38" t="str">
        <f t="shared" si="12"/>
        <v/>
      </c>
      <c r="C258" s="34" t="str">
        <f t="shared" si="13"/>
        <v/>
      </c>
      <c r="D258" s="33"/>
      <c r="E258" s="33"/>
      <c r="F258" s="33"/>
      <c r="G258" s="32"/>
      <c r="H258" s="32"/>
      <c r="I258" s="34" t="str">
        <f t="shared" si="14"/>
        <v/>
      </c>
      <c r="J258" s="38" t="str">
        <f t="shared" si="15"/>
        <v/>
      </c>
    </row>
    <row r="259" spans="1:10" ht="31.95" customHeight="1" x14ac:dyDescent="0.3">
      <c r="A259" s="32"/>
      <c r="B259" s="38" t="str">
        <f t="shared" si="12"/>
        <v/>
      </c>
      <c r="C259" s="34" t="str">
        <f t="shared" si="13"/>
        <v/>
      </c>
      <c r="D259" s="33"/>
      <c r="E259" s="33"/>
      <c r="F259" s="33"/>
      <c r="G259" s="32"/>
      <c r="H259" s="32"/>
      <c r="I259" s="34" t="str">
        <f t="shared" si="14"/>
        <v/>
      </c>
      <c r="J259" s="38" t="str">
        <f t="shared" si="15"/>
        <v/>
      </c>
    </row>
    <row r="260" spans="1:10" ht="31.95" customHeight="1" x14ac:dyDescent="0.3">
      <c r="A260" s="32"/>
      <c r="B260" s="38" t="str">
        <f t="shared" ref="B260:B323" si="16">IF($A260="","",_xlfn.XLOOKUP($A260,Proy_Folio,Proy_Nombre,""))</f>
        <v/>
      </c>
      <c r="C260" s="34" t="str">
        <f t="shared" ref="C260:C323" si="17">IF($A260="","",_xlfn.XLOOKUP($A260,Proy_Folio,Proy_Tipo,""))</f>
        <v/>
      </c>
      <c r="D260" s="33"/>
      <c r="E260" s="33"/>
      <c r="F260" s="33"/>
      <c r="G260" s="32"/>
      <c r="H260" s="32"/>
      <c r="I260" s="34" t="str">
        <f t="shared" ref="I260:I323" si="18">IF(OR($D260="",$C260=""),"",IF(ISNUMBER(SEARCH($C260,_xlfn.XLOOKUP($D260,Cat_ElemPrep,ElemPrep_Tipos,""))),INDEX(Cat_SiNo,1),INDEX(Cat_SiNo,2)))</f>
        <v/>
      </c>
      <c r="J260" s="38" t="str">
        <f t="shared" ref="J260:J323" si="19">IF($A260="","",IF(COUNTIF(Proy_Folio,$A260)=0,"Folio no registrado en 01_Proyectos",IF($D260="","Falta indicar el elemento",IF(AND($E260=INDEX(Cat_SiNo,1),$I260=INDEX(Cat_SiNo,2)),"El elemento no corresponde al tipo de intervención (Ap. 4.5)",IF(AND($E260=INDEX(Cat_SiNo,1),$F260=""),"Falta el estado de integración",IF(AND($E260=INDEX(Cat_SiNo,1),$F260=Est_Integrado,$G260=""),"Elemento Integrado sin referencia de soporte",""))))))</f>
        <v/>
      </c>
    </row>
    <row r="261" spans="1:10" ht="31.95" customHeight="1" x14ac:dyDescent="0.3">
      <c r="A261" s="32"/>
      <c r="B261" s="38" t="str">
        <f t="shared" si="16"/>
        <v/>
      </c>
      <c r="C261" s="34" t="str">
        <f t="shared" si="17"/>
        <v/>
      </c>
      <c r="D261" s="33"/>
      <c r="E261" s="33"/>
      <c r="F261" s="33"/>
      <c r="G261" s="32"/>
      <c r="H261" s="32"/>
      <c r="I261" s="34" t="str">
        <f t="shared" si="18"/>
        <v/>
      </c>
      <c r="J261" s="38" t="str">
        <f t="shared" si="19"/>
        <v/>
      </c>
    </row>
    <row r="262" spans="1:10" ht="31.95" customHeight="1" x14ac:dyDescent="0.3">
      <c r="A262" s="32"/>
      <c r="B262" s="38" t="str">
        <f t="shared" si="16"/>
        <v/>
      </c>
      <c r="C262" s="34" t="str">
        <f t="shared" si="17"/>
        <v/>
      </c>
      <c r="D262" s="33"/>
      <c r="E262" s="33"/>
      <c r="F262" s="33"/>
      <c r="G262" s="32"/>
      <c r="H262" s="32"/>
      <c r="I262" s="34" t="str">
        <f t="shared" si="18"/>
        <v/>
      </c>
      <c r="J262" s="38" t="str">
        <f t="shared" si="19"/>
        <v/>
      </c>
    </row>
    <row r="263" spans="1:10" ht="31.95" customHeight="1" x14ac:dyDescent="0.3">
      <c r="A263" s="32"/>
      <c r="B263" s="38" t="str">
        <f t="shared" si="16"/>
        <v/>
      </c>
      <c r="C263" s="34" t="str">
        <f t="shared" si="17"/>
        <v/>
      </c>
      <c r="D263" s="33"/>
      <c r="E263" s="33"/>
      <c r="F263" s="33"/>
      <c r="G263" s="32"/>
      <c r="H263" s="32"/>
      <c r="I263" s="34" t="str">
        <f t="shared" si="18"/>
        <v/>
      </c>
      <c r="J263" s="38" t="str">
        <f t="shared" si="19"/>
        <v/>
      </c>
    </row>
    <row r="264" spans="1:10" ht="31.95" customHeight="1" x14ac:dyDescent="0.3">
      <c r="A264" s="32"/>
      <c r="B264" s="38" t="str">
        <f t="shared" si="16"/>
        <v/>
      </c>
      <c r="C264" s="34" t="str">
        <f t="shared" si="17"/>
        <v/>
      </c>
      <c r="D264" s="33"/>
      <c r="E264" s="33"/>
      <c r="F264" s="33"/>
      <c r="G264" s="32"/>
      <c r="H264" s="32"/>
      <c r="I264" s="34" t="str">
        <f t="shared" si="18"/>
        <v/>
      </c>
      <c r="J264" s="38" t="str">
        <f t="shared" si="19"/>
        <v/>
      </c>
    </row>
    <row r="265" spans="1:10" ht="31.95" customHeight="1" x14ac:dyDescent="0.3">
      <c r="A265" s="32"/>
      <c r="B265" s="38" t="str">
        <f t="shared" si="16"/>
        <v/>
      </c>
      <c r="C265" s="34" t="str">
        <f t="shared" si="17"/>
        <v/>
      </c>
      <c r="D265" s="33"/>
      <c r="E265" s="33"/>
      <c r="F265" s="33"/>
      <c r="G265" s="32"/>
      <c r="H265" s="32"/>
      <c r="I265" s="34" t="str">
        <f t="shared" si="18"/>
        <v/>
      </c>
      <c r="J265" s="38" t="str">
        <f t="shared" si="19"/>
        <v/>
      </c>
    </row>
    <row r="266" spans="1:10" ht="31.95" customHeight="1" x14ac:dyDescent="0.3">
      <c r="A266" s="32"/>
      <c r="B266" s="38" t="str">
        <f t="shared" si="16"/>
        <v/>
      </c>
      <c r="C266" s="34" t="str">
        <f t="shared" si="17"/>
        <v/>
      </c>
      <c r="D266" s="33"/>
      <c r="E266" s="33"/>
      <c r="F266" s="33"/>
      <c r="G266" s="32"/>
      <c r="H266" s="32"/>
      <c r="I266" s="34" t="str">
        <f t="shared" si="18"/>
        <v/>
      </c>
      <c r="J266" s="38" t="str">
        <f t="shared" si="19"/>
        <v/>
      </c>
    </row>
    <row r="267" spans="1:10" ht="31.95" customHeight="1" x14ac:dyDescent="0.3">
      <c r="A267" s="32"/>
      <c r="B267" s="38" t="str">
        <f t="shared" si="16"/>
        <v/>
      </c>
      <c r="C267" s="34" t="str">
        <f t="shared" si="17"/>
        <v/>
      </c>
      <c r="D267" s="33"/>
      <c r="E267" s="33"/>
      <c r="F267" s="33"/>
      <c r="G267" s="32"/>
      <c r="H267" s="32"/>
      <c r="I267" s="34" t="str">
        <f t="shared" si="18"/>
        <v/>
      </c>
      <c r="J267" s="38" t="str">
        <f t="shared" si="19"/>
        <v/>
      </c>
    </row>
    <row r="268" spans="1:10" ht="31.95" customHeight="1" x14ac:dyDescent="0.3">
      <c r="A268" s="32"/>
      <c r="B268" s="38" t="str">
        <f t="shared" si="16"/>
        <v/>
      </c>
      <c r="C268" s="34" t="str">
        <f t="shared" si="17"/>
        <v/>
      </c>
      <c r="D268" s="33"/>
      <c r="E268" s="33"/>
      <c r="F268" s="33"/>
      <c r="G268" s="32"/>
      <c r="H268" s="32"/>
      <c r="I268" s="34" t="str">
        <f t="shared" si="18"/>
        <v/>
      </c>
      <c r="J268" s="38" t="str">
        <f t="shared" si="19"/>
        <v/>
      </c>
    </row>
    <row r="269" spans="1:10" ht="31.95" customHeight="1" x14ac:dyDescent="0.3">
      <c r="A269" s="32"/>
      <c r="B269" s="38" t="str">
        <f t="shared" si="16"/>
        <v/>
      </c>
      <c r="C269" s="34" t="str">
        <f t="shared" si="17"/>
        <v/>
      </c>
      <c r="D269" s="33"/>
      <c r="E269" s="33"/>
      <c r="F269" s="33"/>
      <c r="G269" s="32"/>
      <c r="H269" s="32"/>
      <c r="I269" s="34" t="str">
        <f t="shared" si="18"/>
        <v/>
      </c>
      <c r="J269" s="38" t="str">
        <f t="shared" si="19"/>
        <v/>
      </c>
    </row>
    <row r="270" spans="1:10" ht="31.95" customHeight="1" x14ac:dyDescent="0.3">
      <c r="A270" s="32"/>
      <c r="B270" s="38" t="str">
        <f t="shared" si="16"/>
        <v/>
      </c>
      <c r="C270" s="34" t="str">
        <f t="shared" si="17"/>
        <v/>
      </c>
      <c r="D270" s="33"/>
      <c r="E270" s="33"/>
      <c r="F270" s="33"/>
      <c r="G270" s="32"/>
      <c r="H270" s="32"/>
      <c r="I270" s="34" t="str">
        <f t="shared" si="18"/>
        <v/>
      </c>
      <c r="J270" s="38" t="str">
        <f t="shared" si="19"/>
        <v/>
      </c>
    </row>
    <row r="271" spans="1:10" ht="31.95" customHeight="1" x14ac:dyDescent="0.3">
      <c r="A271" s="32"/>
      <c r="B271" s="38" t="str">
        <f t="shared" si="16"/>
        <v/>
      </c>
      <c r="C271" s="34" t="str">
        <f t="shared" si="17"/>
        <v/>
      </c>
      <c r="D271" s="33"/>
      <c r="E271" s="33"/>
      <c r="F271" s="33"/>
      <c r="G271" s="32"/>
      <c r="H271" s="32"/>
      <c r="I271" s="34" t="str">
        <f t="shared" si="18"/>
        <v/>
      </c>
      <c r="J271" s="38" t="str">
        <f t="shared" si="19"/>
        <v/>
      </c>
    </row>
    <row r="272" spans="1:10" ht="31.95" customHeight="1" x14ac:dyDescent="0.3">
      <c r="A272" s="32"/>
      <c r="B272" s="38" t="str">
        <f t="shared" si="16"/>
        <v/>
      </c>
      <c r="C272" s="34" t="str">
        <f t="shared" si="17"/>
        <v/>
      </c>
      <c r="D272" s="33"/>
      <c r="E272" s="33"/>
      <c r="F272" s="33"/>
      <c r="G272" s="32"/>
      <c r="H272" s="32"/>
      <c r="I272" s="34" t="str">
        <f t="shared" si="18"/>
        <v/>
      </c>
      <c r="J272" s="38" t="str">
        <f t="shared" si="19"/>
        <v/>
      </c>
    </row>
    <row r="273" spans="1:10" ht="31.95" customHeight="1" x14ac:dyDescent="0.3">
      <c r="A273" s="32"/>
      <c r="B273" s="38" t="str">
        <f t="shared" si="16"/>
        <v/>
      </c>
      <c r="C273" s="34" t="str">
        <f t="shared" si="17"/>
        <v/>
      </c>
      <c r="D273" s="33"/>
      <c r="E273" s="33"/>
      <c r="F273" s="33"/>
      <c r="G273" s="32"/>
      <c r="H273" s="32"/>
      <c r="I273" s="34" t="str">
        <f t="shared" si="18"/>
        <v/>
      </c>
      <c r="J273" s="38" t="str">
        <f t="shared" si="19"/>
        <v/>
      </c>
    </row>
    <row r="274" spans="1:10" ht="31.95" customHeight="1" x14ac:dyDescent="0.3">
      <c r="A274" s="32"/>
      <c r="B274" s="38" t="str">
        <f t="shared" si="16"/>
        <v/>
      </c>
      <c r="C274" s="34" t="str">
        <f t="shared" si="17"/>
        <v/>
      </c>
      <c r="D274" s="33"/>
      <c r="E274" s="33"/>
      <c r="F274" s="33"/>
      <c r="G274" s="32"/>
      <c r="H274" s="32"/>
      <c r="I274" s="34" t="str">
        <f t="shared" si="18"/>
        <v/>
      </c>
      <c r="J274" s="38" t="str">
        <f t="shared" si="19"/>
        <v/>
      </c>
    </row>
    <row r="275" spans="1:10" ht="31.95" customHeight="1" x14ac:dyDescent="0.3">
      <c r="A275" s="32"/>
      <c r="B275" s="38" t="str">
        <f t="shared" si="16"/>
        <v/>
      </c>
      <c r="C275" s="34" t="str">
        <f t="shared" si="17"/>
        <v/>
      </c>
      <c r="D275" s="33"/>
      <c r="E275" s="33"/>
      <c r="F275" s="33"/>
      <c r="G275" s="32"/>
      <c r="H275" s="32"/>
      <c r="I275" s="34" t="str">
        <f t="shared" si="18"/>
        <v/>
      </c>
      <c r="J275" s="38" t="str">
        <f t="shared" si="19"/>
        <v/>
      </c>
    </row>
    <row r="276" spans="1:10" ht="31.95" customHeight="1" x14ac:dyDescent="0.3">
      <c r="A276" s="32"/>
      <c r="B276" s="38" t="str">
        <f t="shared" si="16"/>
        <v/>
      </c>
      <c r="C276" s="34" t="str">
        <f t="shared" si="17"/>
        <v/>
      </c>
      <c r="D276" s="33"/>
      <c r="E276" s="33"/>
      <c r="F276" s="33"/>
      <c r="G276" s="32"/>
      <c r="H276" s="32"/>
      <c r="I276" s="34" t="str">
        <f t="shared" si="18"/>
        <v/>
      </c>
      <c r="J276" s="38" t="str">
        <f t="shared" si="19"/>
        <v/>
      </c>
    </row>
    <row r="277" spans="1:10" ht="31.95" customHeight="1" x14ac:dyDescent="0.3">
      <c r="A277" s="32"/>
      <c r="B277" s="38" t="str">
        <f t="shared" si="16"/>
        <v/>
      </c>
      <c r="C277" s="34" t="str">
        <f t="shared" si="17"/>
        <v/>
      </c>
      <c r="D277" s="33"/>
      <c r="E277" s="33"/>
      <c r="F277" s="33"/>
      <c r="G277" s="32"/>
      <c r="H277" s="32"/>
      <c r="I277" s="34" t="str">
        <f t="shared" si="18"/>
        <v/>
      </c>
      <c r="J277" s="38" t="str">
        <f t="shared" si="19"/>
        <v/>
      </c>
    </row>
    <row r="278" spans="1:10" ht="31.95" customHeight="1" x14ac:dyDescent="0.3">
      <c r="A278" s="32"/>
      <c r="B278" s="38" t="str">
        <f t="shared" si="16"/>
        <v/>
      </c>
      <c r="C278" s="34" t="str">
        <f t="shared" si="17"/>
        <v/>
      </c>
      <c r="D278" s="33"/>
      <c r="E278" s="33"/>
      <c r="F278" s="33"/>
      <c r="G278" s="32"/>
      <c r="H278" s="32"/>
      <c r="I278" s="34" t="str">
        <f t="shared" si="18"/>
        <v/>
      </c>
      <c r="J278" s="38" t="str">
        <f t="shared" si="19"/>
        <v/>
      </c>
    </row>
    <row r="279" spans="1:10" ht="31.95" customHeight="1" x14ac:dyDescent="0.3">
      <c r="A279" s="32"/>
      <c r="B279" s="38" t="str">
        <f t="shared" si="16"/>
        <v/>
      </c>
      <c r="C279" s="34" t="str">
        <f t="shared" si="17"/>
        <v/>
      </c>
      <c r="D279" s="33"/>
      <c r="E279" s="33"/>
      <c r="F279" s="33"/>
      <c r="G279" s="32"/>
      <c r="H279" s="32"/>
      <c r="I279" s="34" t="str">
        <f t="shared" si="18"/>
        <v/>
      </c>
      <c r="J279" s="38" t="str">
        <f t="shared" si="19"/>
        <v/>
      </c>
    </row>
    <row r="280" spans="1:10" ht="31.95" customHeight="1" x14ac:dyDescent="0.3">
      <c r="A280" s="32"/>
      <c r="B280" s="38" t="str">
        <f t="shared" si="16"/>
        <v/>
      </c>
      <c r="C280" s="34" t="str">
        <f t="shared" si="17"/>
        <v/>
      </c>
      <c r="D280" s="33"/>
      <c r="E280" s="33"/>
      <c r="F280" s="33"/>
      <c r="G280" s="32"/>
      <c r="H280" s="32"/>
      <c r="I280" s="34" t="str">
        <f t="shared" si="18"/>
        <v/>
      </c>
      <c r="J280" s="38" t="str">
        <f t="shared" si="19"/>
        <v/>
      </c>
    </row>
    <row r="281" spans="1:10" ht="31.95" customHeight="1" x14ac:dyDescent="0.3">
      <c r="A281" s="32"/>
      <c r="B281" s="38" t="str">
        <f t="shared" si="16"/>
        <v/>
      </c>
      <c r="C281" s="34" t="str">
        <f t="shared" si="17"/>
        <v/>
      </c>
      <c r="D281" s="33"/>
      <c r="E281" s="33"/>
      <c r="F281" s="33"/>
      <c r="G281" s="32"/>
      <c r="H281" s="32"/>
      <c r="I281" s="34" t="str">
        <f t="shared" si="18"/>
        <v/>
      </c>
      <c r="J281" s="38" t="str">
        <f t="shared" si="19"/>
        <v/>
      </c>
    </row>
    <row r="282" spans="1:10" ht="31.95" customHeight="1" x14ac:dyDescent="0.3">
      <c r="A282" s="32"/>
      <c r="B282" s="38" t="str">
        <f t="shared" si="16"/>
        <v/>
      </c>
      <c r="C282" s="34" t="str">
        <f t="shared" si="17"/>
        <v/>
      </c>
      <c r="D282" s="33"/>
      <c r="E282" s="33"/>
      <c r="F282" s="33"/>
      <c r="G282" s="32"/>
      <c r="H282" s="32"/>
      <c r="I282" s="34" t="str">
        <f t="shared" si="18"/>
        <v/>
      </c>
      <c r="J282" s="38" t="str">
        <f t="shared" si="19"/>
        <v/>
      </c>
    </row>
    <row r="283" spans="1:10" ht="31.95" customHeight="1" x14ac:dyDescent="0.3">
      <c r="A283" s="32"/>
      <c r="B283" s="38" t="str">
        <f t="shared" si="16"/>
        <v/>
      </c>
      <c r="C283" s="34" t="str">
        <f t="shared" si="17"/>
        <v/>
      </c>
      <c r="D283" s="33"/>
      <c r="E283" s="33"/>
      <c r="F283" s="33"/>
      <c r="G283" s="32"/>
      <c r="H283" s="32"/>
      <c r="I283" s="34" t="str">
        <f t="shared" si="18"/>
        <v/>
      </c>
      <c r="J283" s="38" t="str">
        <f t="shared" si="19"/>
        <v/>
      </c>
    </row>
    <row r="284" spans="1:10" ht="31.95" customHeight="1" x14ac:dyDescent="0.3">
      <c r="A284" s="32"/>
      <c r="B284" s="38" t="str">
        <f t="shared" si="16"/>
        <v/>
      </c>
      <c r="C284" s="34" t="str">
        <f t="shared" si="17"/>
        <v/>
      </c>
      <c r="D284" s="33"/>
      <c r="E284" s="33"/>
      <c r="F284" s="33"/>
      <c r="G284" s="32"/>
      <c r="H284" s="32"/>
      <c r="I284" s="34" t="str">
        <f t="shared" si="18"/>
        <v/>
      </c>
      <c r="J284" s="38" t="str">
        <f t="shared" si="19"/>
        <v/>
      </c>
    </row>
    <row r="285" spans="1:10" ht="31.95" customHeight="1" x14ac:dyDescent="0.3">
      <c r="A285" s="32"/>
      <c r="B285" s="38" t="str">
        <f t="shared" si="16"/>
        <v/>
      </c>
      <c r="C285" s="34" t="str">
        <f t="shared" si="17"/>
        <v/>
      </c>
      <c r="D285" s="33"/>
      <c r="E285" s="33"/>
      <c r="F285" s="33"/>
      <c r="G285" s="32"/>
      <c r="H285" s="32"/>
      <c r="I285" s="34" t="str">
        <f t="shared" si="18"/>
        <v/>
      </c>
      <c r="J285" s="38" t="str">
        <f t="shared" si="19"/>
        <v/>
      </c>
    </row>
    <row r="286" spans="1:10" ht="31.95" customHeight="1" x14ac:dyDescent="0.3">
      <c r="A286" s="32"/>
      <c r="B286" s="38" t="str">
        <f t="shared" si="16"/>
        <v/>
      </c>
      <c r="C286" s="34" t="str">
        <f t="shared" si="17"/>
        <v/>
      </c>
      <c r="D286" s="33"/>
      <c r="E286" s="33"/>
      <c r="F286" s="33"/>
      <c r="G286" s="32"/>
      <c r="H286" s="32"/>
      <c r="I286" s="34" t="str">
        <f t="shared" si="18"/>
        <v/>
      </c>
      <c r="J286" s="38" t="str">
        <f t="shared" si="19"/>
        <v/>
      </c>
    </row>
    <row r="287" spans="1:10" ht="31.95" customHeight="1" x14ac:dyDescent="0.3">
      <c r="A287" s="32"/>
      <c r="B287" s="38" t="str">
        <f t="shared" si="16"/>
        <v/>
      </c>
      <c r="C287" s="34" t="str">
        <f t="shared" si="17"/>
        <v/>
      </c>
      <c r="D287" s="33"/>
      <c r="E287" s="33"/>
      <c r="F287" s="33"/>
      <c r="G287" s="32"/>
      <c r="H287" s="32"/>
      <c r="I287" s="34" t="str">
        <f t="shared" si="18"/>
        <v/>
      </c>
      <c r="J287" s="38" t="str">
        <f t="shared" si="19"/>
        <v/>
      </c>
    </row>
    <row r="288" spans="1:10" ht="31.95" customHeight="1" x14ac:dyDescent="0.3">
      <c r="A288" s="32"/>
      <c r="B288" s="38" t="str">
        <f t="shared" si="16"/>
        <v/>
      </c>
      <c r="C288" s="34" t="str">
        <f t="shared" si="17"/>
        <v/>
      </c>
      <c r="D288" s="33"/>
      <c r="E288" s="33"/>
      <c r="F288" s="33"/>
      <c r="G288" s="32"/>
      <c r="H288" s="32"/>
      <c r="I288" s="34" t="str">
        <f t="shared" si="18"/>
        <v/>
      </c>
      <c r="J288" s="38" t="str">
        <f t="shared" si="19"/>
        <v/>
      </c>
    </row>
    <row r="289" spans="1:10" ht="31.95" customHeight="1" x14ac:dyDescent="0.3">
      <c r="A289" s="32"/>
      <c r="B289" s="38" t="str">
        <f t="shared" si="16"/>
        <v/>
      </c>
      <c r="C289" s="34" t="str">
        <f t="shared" si="17"/>
        <v/>
      </c>
      <c r="D289" s="33"/>
      <c r="E289" s="33"/>
      <c r="F289" s="33"/>
      <c r="G289" s="32"/>
      <c r="H289" s="32"/>
      <c r="I289" s="34" t="str">
        <f t="shared" si="18"/>
        <v/>
      </c>
      <c r="J289" s="38" t="str">
        <f t="shared" si="19"/>
        <v/>
      </c>
    </row>
    <row r="290" spans="1:10" ht="31.95" customHeight="1" x14ac:dyDescent="0.3">
      <c r="A290" s="32"/>
      <c r="B290" s="38" t="str">
        <f t="shared" si="16"/>
        <v/>
      </c>
      <c r="C290" s="34" t="str">
        <f t="shared" si="17"/>
        <v/>
      </c>
      <c r="D290" s="33"/>
      <c r="E290" s="33"/>
      <c r="F290" s="33"/>
      <c r="G290" s="32"/>
      <c r="H290" s="32"/>
      <c r="I290" s="34" t="str">
        <f t="shared" si="18"/>
        <v/>
      </c>
      <c r="J290" s="38" t="str">
        <f t="shared" si="19"/>
        <v/>
      </c>
    </row>
    <row r="291" spans="1:10" ht="31.95" customHeight="1" x14ac:dyDescent="0.3">
      <c r="A291" s="32"/>
      <c r="B291" s="38" t="str">
        <f t="shared" si="16"/>
        <v/>
      </c>
      <c r="C291" s="34" t="str">
        <f t="shared" si="17"/>
        <v/>
      </c>
      <c r="D291" s="33"/>
      <c r="E291" s="33"/>
      <c r="F291" s="33"/>
      <c r="G291" s="32"/>
      <c r="H291" s="32"/>
      <c r="I291" s="34" t="str">
        <f t="shared" si="18"/>
        <v/>
      </c>
      <c r="J291" s="38" t="str">
        <f t="shared" si="19"/>
        <v/>
      </c>
    </row>
    <row r="292" spans="1:10" ht="31.95" customHeight="1" x14ac:dyDescent="0.3">
      <c r="A292" s="32"/>
      <c r="B292" s="38" t="str">
        <f t="shared" si="16"/>
        <v/>
      </c>
      <c r="C292" s="34" t="str">
        <f t="shared" si="17"/>
        <v/>
      </c>
      <c r="D292" s="33"/>
      <c r="E292" s="33"/>
      <c r="F292" s="33"/>
      <c r="G292" s="32"/>
      <c r="H292" s="32"/>
      <c r="I292" s="34" t="str">
        <f t="shared" si="18"/>
        <v/>
      </c>
      <c r="J292" s="38" t="str">
        <f t="shared" si="19"/>
        <v/>
      </c>
    </row>
    <row r="293" spans="1:10" ht="31.95" customHeight="1" x14ac:dyDescent="0.3">
      <c r="A293" s="32"/>
      <c r="B293" s="38" t="str">
        <f t="shared" si="16"/>
        <v/>
      </c>
      <c r="C293" s="34" t="str">
        <f t="shared" si="17"/>
        <v/>
      </c>
      <c r="D293" s="33"/>
      <c r="E293" s="33"/>
      <c r="F293" s="33"/>
      <c r="G293" s="32"/>
      <c r="H293" s="32"/>
      <c r="I293" s="34" t="str">
        <f t="shared" si="18"/>
        <v/>
      </c>
      <c r="J293" s="38" t="str">
        <f t="shared" si="19"/>
        <v/>
      </c>
    </row>
    <row r="294" spans="1:10" ht="31.95" customHeight="1" x14ac:dyDescent="0.3">
      <c r="A294" s="32"/>
      <c r="B294" s="38" t="str">
        <f t="shared" si="16"/>
        <v/>
      </c>
      <c r="C294" s="34" t="str">
        <f t="shared" si="17"/>
        <v/>
      </c>
      <c r="D294" s="33"/>
      <c r="E294" s="33"/>
      <c r="F294" s="33"/>
      <c r="G294" s="32"/>
      <c r="H294" s="32"/>
      <c r="I294" s="34" t="str">
        <f t="shared" si="18"/>
        <v/>
      </c>
      <c r="J294" s="38" t="str">
        <f t="shared" si="19"/>
        <v/>
      </c>
    </row>
    <row r="295" spans="1:10" ht="31.95" customHeight="1" x14ac:dyDescent="0.3">
      <c r="A295" s="32"/>
      <c r="B295" s="38" t="str">
        <f t="shared" si="16"/>
        <v/>
      </c>
      <c r="C295" s="34" t="str">
        <f t="shared" si="17"/>
        <v/>
      </c>
      <c r="D295" s="33"/>
      <c r="E295" s="33"/>
      <c r="F295" s="33"/>
      <c r="G295" s="32"/>
      <c r="H295" s="32"/>
      <c r="I295" s="34" t="str">
        <f t="shared" si="18"/>
        <v/>
      </c>
      <c r="J295" s="38" t="str">
        <f t="shared" si="19"/>
        <v/>
      </c>
    </row>
    <row r="296" spans="1:10" ht="31.95" customHeight="1" x14ac:dyDescent="0.3">
      <c r="A296" s="32"/>
      <c r="B296" s="38" t="str">
        <f t="shared" si="16"/>
        <v/>
      </c>
      <c r="C296" s="34" t="str">
        <f t="shared" si="17"/>
        <v/>
      </c>
      <c r="D296" s="33"/>
      <c r="E296" s="33"/>
      <c r="F296" s="33"/>
      <c r="G296" s="32"/>
      <c r="H296" s="32"/>
      <c r="I296" s="34" t="str">
        <f t="shared" si="18"/>
        <v/>
      </c>
      <c r="J296" s="38" t="str">
        <f t="shared" si="19"/>
        <v/>
      </c>
    </row>
    <row r="297" spans="1:10" ht="31.95" customHeight="1" x14ac:dyDescent="0.3">
      <c r="A297" s="32"/>
      <c r="B297" s="38" t="str">
        <f t="shared" si="16"/>
        <v/>
      </c>
      <c r="C297" s="34" t="str">
        <f t="shared" si="17"/>
        <v/>
      </c>
      <c r="D297" s="33"/>
      <c r="E297" s="33"/>
      <c r="F297" s="33"/>
      <c r="G297" s="32"/>
      <c r="H297" s="32"/>
      <c r="I297" s="34" t="str">
        <f t="shared" si="18"/>
        <v/>
      </c>
      <c r="J297" s="38" t="str">
        <f t="shared" si="19"/>
        <v/>
      </c>
    </row>
    <row r="298" spans="1:10" ht="31.95" customHeight="1" x14ac:dyDescent="0.3">
      <c r="A298" s="32"/>
      <c r="B298" s="38" t="str">
        <f t="shared" si="16"/>
        <v/>
      </c>
      <c r="C298" s="34" t="str">
        <f t="shared" si="17"/>
        <v/>
      </c>
      <c r="D298" s="33"/>
      <c r="E298" s="33"/>
      <c r="F298" s="33"/>
      <c r="G298" s="32"/>
      <c r="H298" s="32"/>
      <c r="I298" s="34" t="str">
        <f t="shared" si="18"/>
        <v/>
      </c>
      <c r="J298" s="38" t="str">
        <f t="shared" si="19"/>
        <v/>
      </c>
    </row>
    <row r="299" spans="1:10" ht="31.95" customHeight="1" x14ac:dyDescent="0.3">
      <c r="A299" s="32"/>
      <c r="B299" s="38" t="str">
        <f t="shared" si="16"/>
        <v/>
      </c>
      <c r="C299" s="34" t="str">
        <f t="shared" si="17"/>
        <v/>
      </c>
      <c r="D299" s="33"/>
      <c r="E299" s="33"/>
      <c r="F299" s="33"/>
      <c r="G299" s="32"/>
      <c r="H299" s="32"/>
      <c r="I299" s="34" t="str">
        <f t="shared" si="18"/>
        <v/>
      </c>
      <c r="J299" s="38" t="str">
        <f t="shared" si="19"/>
        <v/>
      </c>
    </row>
    <row r="300" spans="1:10" ht="31.95" customHeight="1" x14ac:dyDescent="0.3">
      <c r="A300" s="32"/>
      <c r="B300" s="38" t="str">
        <f t="shared" si="16"/>
        <v/>
      </c>
      <c r="C300" s="34" t="str">
        <f t="shared" si="17"/>
        <v/>
      </c>
      <c r="D300" s="33"/>
      <c r="E300" s="33"/>
      <c r="F300" s="33"/>
      <c r="G300" s="32"/>
      <c r="H300" s="32"/>
      <c r="I300" s="34" t="str">
        <f t="shared" si="18"/>
        <v/>
      </c>
      <c r="J300" s="38" t="str">
        <f t="shared" si="19"/>
        <v/>
      </c>
    </row>
    <row r="301" spans="1:10" ht="31.95" customHeight="1" x14ac:dyDescent="0.3">
      <c r="A301" s="32"/>
      <c r="B301" s="38" t="str">
        <f t="shared" si="16"/>
        <v/>
      </c>
      <c r="C301" s="34" t="str">
        <f t="shared" si="17"/>
        <v/>
      </c>
      <c r="D301" s="33"/>
      <c r="E301" s="33"/>
      <c r="F301" s="33"/>
      <c r="G301" s="32"/>
      <c r="H301" s="32"/>
      <c r="I301" s="34" t="str">
        <f t="shared" si="18"/>
        <v/>
      </c>
      <c r="J301" s="38" t="str">
        <f t="shared" si="19"/>
        <v/>
      </c>
    </row>
    <row r="302" spans="1:10" ht="31.95" customHeight="1" x14ac:dyDescent="0.3">
      <c r="A302" s="32"/>
      <c r="B302" s="38" t="str">
        <f t="shared" si="16"/>
        <v/>
      </c>
      <c r="C302" s="34" t="str">
        <f t="shared" si="17"/>
        <v/>
      </c>
      <c r="D302" s="33"/>
      <c r="E302" s="33"/>
      <c r="F302" s="33"/>
      <c r="G302" s="32"/>
      <c r="H302" s="32"/>
      <c r="I302" s="34" t="str">
        <f t="shared" si="18"/>
        <v/>
      </c>
      <c r="J302" s="38" t="str">
        <f t="shared" si="19"/>
        <v/>
      </c>
    </row>
    <row r="303" spans="1:10" ht="31.95" customHeight="1" x14ac:dyDescent="0.3">
      <c r="A303" s="32"/>
      <c r="B303" s="38" t="str">
        <f t="shared" si="16"/>
        <v/>
      </c>
      <c r="C303" s="34" t="str">
        <f t="shared" si="17"/>
        <v/>
      </c>
      <c r="D303" s="33"/>
      <c r="E303" s="33"/>
      <c r="F303" s="33"/>
      <c r="G303" s="32"/>
      <c r="H303" s="32"/>
      <c r="I303" s="34" t="str">
        <f t="shared" si="18"/>
        <v/>
      </c>
      <c r="J303" s="38" t="str">
        <f t="shared" si="19"/>
        <v/>
      </c>
    </row>
    <row r="304" spans="1:10" ht="31.95" customHeight="1" x14ac:dyDescent="0.3">
      <c r="A304" s="32"/>
      <c r="B304" s="38" t="str">
        <f t="shared" si="16"/>
        <v/>
      </c>
      <c r="C304" s="34" t="str">
        <f t="shared" si="17"/>
        <v/>
      </c>
      <c r="D304" s="33"/>
      <c r="E304" s="33"/>
      <c r="F304" s="33"/>
      <c r="G304" s="32"/>
      <c r="H304" s="32"/>
      <c r="I304" s="34" t="str">
        <f t="shared" si="18"/>
        <v/>
      </c>
      <c r="J304" s="38" t="str">
        <f t="shared" si="19"/>
        <v/>
      </c>
    </row>
    <row r="305" spans="1:10" ht="31.95" customHeight="1" x14ac:dyDescent="0.3">
      <c r="A305" s="32"/>
      <c r="B305" s="38" t="str">
        <f t="shared" si="16"/>
        <v/>
      </c>
      <c r="C305" s="34" t="str">
        <f t="shared" si="17"/>
        <v/>
      </c>
      <c r="D305" s="33"/>
      <c r="E305" s="33"/>
      <c r="F305" s="33"/>
      <c r="G305" s="32"/>
      <c r="H305" s="32"/>
      <c r="I305" s="34" t="str">
        <f t="shared" si="18"/>
        <v/>
      </c>
      <c r="J305" s="38" t="str">
        <f t="shared" si="19"/>
        <v/>
      </c>
    </row>
    <row r="306" spans="1:10" ht="31.95" customHeight="1" x14ac:dyDescent="0.3">
      <c r="A306" s="32"/>
      <c r="B306" s="38" t="str">
        <f t="shared" si="16"/>
        <v/>
      </c>
      <c r="C306" s="34" t="str">
        <f t="shared" si="17"/>
        <v/>
      </c>
      <c r="D306" s="33"/>
      <c r="E306" s="33"/>
      <c r="F306" s="33"/>
      <c r="G306" s="32"/>
      <c r="H306" s="32"/>
      <c r="I306" s="34" t="str">
        <f t="shared" si="18"/>
        <v/>
      </c>
      <c r="J306" s="38" t="str">
        <f t="shared" si="19"/>
        <v/>
      </c>
    </row>
    <row r="307" spans="1:10" ht="31.95" customHeight="1" x14ac:dyDescent="0.3">
      <c r="A307" s="32"/>
      <c r="B307" s="38" t="str">
        <f t="shared" si="16"/>
        <v/>
      </c>
      <c r="C307" s="34" t="str">
        <f t="shared" si="17"/>
        <v/>
      </c>
      <c r="D307" s="33"/>
      <c r="E307" s="33"/>
      <c r="F307" s="33"/>
      <c r="G307" s="32"/>
      <c r="H307" s="32"/>
      <c r="I307" s="34" t="str">
        <f t="shared" si="18"/>
        <v/>
      </c>
      <c r="J307" s="38" t="str">
        <f t="shared" si="19"/>
        <v/>
      </c>
    </row>
    <row r="308" spans="1:10" ht="31.95" customHeight="1" x14ac:dyDescent="0.3">
      <c r="A308" s="32"/>
      <c r="B308" s="38" t="str">
        <f t="shared" si="16"/>
        <v/>
      </c>
      <c r="C308" s="34" t="str">
        <f t="shared" si="17"/>
        <v/>
      </c>
      <c r="D308" s="33"/>
      <c r="E308" s="33"/>
      <c r="F308" s="33"/>
      <c r="G308" s="32"/>
      <c r="H308" s="32"/>
      <c r="I308" s="34" t="str">
        <f t="shared" si="18"/>
        <v/>
      </c>
      <c r="J308" s="38" t="str">
        <f t="shared" si="19"/>
        <v/>
      </c>
    </row>
    <row r="309" spans="1:10" ht="31.95" customHeight="1" x14ac:dyDescent="0.3">
      <c r="A309" s="32"/>
      <c r="B309" s="38" t="str">
        <f t="shared" si="16"/>
        <v/>
      </c>
      <c r="C309" s="34" t="str">
        <f t="shared" si="17"/>
        <v/>
      </c>
      <c r="D309" s="33"/>
      <c r="E309" s="33"/>
      <c r="F309" s="33"/>
      <c r="G309" s="32"/>
      <c r="H309" s="32"/>
      <c r="I309" s="34" t="str">
        <f t="shared" si="18"/>
        <v/>
      </c>
      <c r="J309" s="38" t="str">
        <f t="shared" si="19"/>
        <v/>
      </c>
    </row>
    <row r="310" spans="1:10" ht="31.95" customHeight="1" x14ac:dyDescent="0.3">
      <c r="A310" s="32"/>
      <c r="B310" s="38" t="str">
        <f t="shared" si="16"/>
        <v/>
      </c>
      <c r="C310" s="34" t="str">
        <f t="shared" si="17"/>
        <v/>
      </c>
      <c r="D310" s="33"/>
      <c r="E310" s="33"/>
      <c r="F310" s="33"/>
      <c r="G310" s="32"/>
      <c r="H310" s="32"/>
      <c r="I310" s="34" t="str">
        <f t="shared" si="18"/>
        <v/>
      </c>
      <c r="J310" s="38" t="str">
        <f t="shared" si="19"/>
        <v/>
      </c>
    </row>
    <row r="311" spans="1:10" ht="31.95" customHeight="1" x14ac:dyDescent="0.3">
      <c r="A311" s="32"/>
      <c r="B311" s="38" t="str">
        <f t="shared" si="16"/>
        <v/>
      </c>
      <c r="C311" s="34" t="str">
        <f t="shared" si="17"/>
        <v/>
      </c>
      <c r="D311" s="33"/>
      <c r="E311" s="33"/>
      <c r="F311" s="33"/>
      <c r="G311" s="32"/>
      <c r="H311" s="32"/>
      <c r="I311" s="34" t="str">
        <f t="shared" si="18"/>
        <v/>
      </c>
      <c r="J311" s="38" t="str">
        <f t="shared" si="19"/>
        <v/>
      </c>
    </row>
    <row r="312" spans="1:10" ht="31.95" customHeight="1" x14ac:dyDescent="0.3">
      <c r="A312" s="32"/>
      <c r="B312" s="38" t="str">
        <f t="shared" si="16"/>
        <v/>
      </c>
      <c r="C312" s="34" t="str">
        <f t="shared" si="17"/>
        <v/>
      </c>
      <c r="D312" s="33"/>
      <c r="E312" s="33"/>
      <c r="F312" s="33"/>
      <c r="G312" s="32"/>
      <c r="H312" s="32"/>
      <c r="I312" s="34" t="str">
        <f t="shared" si="18"/>
        <v/>
      </c>
      <c r="J312" s="38" t="str">
        <f t="shared" si="19"/>
        <v/>
      </c>
    </row>
    <row r="313" spans="1:10" ht="31.95" customHeight="1" x14ac:dyDescent="0.3">
      <c r="A313" s="32"/>
      <c r="B313" s="38" t="str">
        <f t="shared" si="16"/>
        <v/>
      </c>
      <c r="C313" s="34" t="str">
        <f t="shared" si="17"/>
        <v/>
      </c>
      <c r="D313" s="33"/>
      <c r="E313" s="33"/>
      <c r="F313" s="33"/>
      <c r="G313" s="32"/>
      <c r="H313" s="32"/>
      <c r="I313" s="34" t="str">
        <f t="shared" si="18"/>
        <v/>
      </c>
      <c r="J313" s="38" t="str">
        <f t="shared" si="19"/>
        <v/>
      </c>
    </row>
    <row r="314" spans="1:10" ht="31.95" customHeight="1" x14ac:dyDescent="0.3">
      <c r="A314" s="32"/>
      <c r="B314" s="38" t="str">
        <f t="shared" si="16"/>
        <v/>
      </c>
      <c r="C314" s="34" t="str">
        <f t="shared" si="17"/>
        <v/>
      </c>
      <c r="D314" s="33"/>
      <c r="E314" s="33"/>
      <c r="F314" s="33"/>
      <c r="G314" s="32"/>
      <c r="H314" s="32"/>
      <c r="I314" s="34" t="str">
        <f t="shared" si="18"/>
        <v/>
      </c>
      <c r="J314" s="38" t="str">
        <f t="shared" si="19"/>
        <v/>
      </c>
    </row>
    <row r="315" spans="1:10" ht="31.95" customHeight="1" x14ac:dyDescent="0.3">
      <c r="A315" s="32"/>
      <c r="B315" s="38" t="str">
        <f t="shared" si="16"/>
        <v/>
      </c>
      <c r="C315" s="34" t="str">
        <f t="shared" si="17"/>
        <v/>
      </c>
      <c r="D315" s="33"/>
      <c r="E315" s="33"/>
      <c r="F315" s="33"/>
      <c r="G315" s="32"/>
      <c r="H315" s="32"/>
      <c r="I315" s="34" t="str">
        <f t="shared" si="18"/>
        <v/>
      </c>
      <c r="J315" s="38" t="str">
        <f t="shared" si="19"/>
        <v/>
      </c>
    </row>
    <row r="316" spans="1:10" ht="31.95" customHeight="1" x14ac:dyDescent="0.3">
      <c r="A316" s="32"/>
      <c r="B316" s="38" t="str">
        <f t="shared" si="16"/>
        <v/>
      </c>
      <c r="C316" s="34" t="str">
        <f t="shared" si="17"/>
        <v/>
      </c>
      <c r="D316" s="33"/>
      <c r="E316" s="33"/>
      <c r="F316" s="33"/>
      <c r="G316" s="32"/>
      <c r="H316" s="32"/>
      <c r="I316" s="34" t="str">
        <f t="shared" si="18"/>
        <v/>
      </c>
      <c r="J316" s="38" t="str">
        <f t="shared" si="19"/>
        <v/>
      </c>
    </row>
    <row r="317" spans="1:10" ht="31.95" customHeight="1" x14ac:dyDescent="0.3">
      <c r="A317" s="32"/>
      <c r="B317" s="38" t="str">
        <f t="shared" si="16"/>
        <v/>
      </c>
      <c r="C317" s="34" t="str">
        <f t="shared" si="17"/>
        <v/>
      </c>
      <c r="D317" s="33"/>
      <c r="E317" s="33"/>
      <c r="F317" s="33"/>
      <c r="G317" s="32"/>
      <c r="H317" s="32"/>
      <c r="I317" s="34" t="str">
        <f t="shared" si="18"/>
        <v/>
      </c>
      <c r="J317" s="38" t="str">
        <f t="shared" si="19"/>
        <v/>
      </c>
    </row>
    <row r="318" spans="1:10" ht="31.95" customHeight="1" x14ac:dyDescent="0.3">
      <c r="A318" s="32"/>
      <c r="B318" s="38" t="str">
        <f t="shared" si="16"/>
        <v/>
      </c>
      <c r="C318" s="34" t="str">
        <f t="shared" si="17"/>
        <v/>
      </c>
      <c r="D318" s="33"/>
      <c r="E318" s="33"/>
      <c r="F318" s="33"/>
      <c r="G318" s="32"/>
      <c r="H318" s="32"/>
      <c r="I318" s="34" t="str">
        <f t="shared" si="18"/>
        <v/>
      </c>
      <c r="J318" s="38" t="str">
        <f t="shared" si="19"/>
        <v/>
      </c>
    </row>
    <row r="319" spans="1:10" ht="31.95" customHeight="1" x14ac:dyDescent="0.3">
      <c r="A319" s="32"/>
      <c r="B319" s="38" t="str">
        <f t="shared" si="16"/>
        <v/>
      </c>
      <c r="C319" s="34" t="str">
        <f t="shared" si="17"/>
        <v/>
      </c>
      <c r="D319" s="33"/>
      <c r="E319" s="33"/>
      <c r="F319" s="33"/>
      <c r="G319" s="32"/>
      <c r="H319" s="32"/>
      <c r="I319" s="34" t="str">
        <f t="shared" si="18"/>
        <v/>
      </c>
      <c r="J319" s="38" t="str">
        <f t="shared" si="19"/>
        <v/>
      </c>
    </row>
    <row r="320" spans="1:10" ht="31.95" customHeight="1" x14ac:dyDescent="0.3">
      <c r="A320" s="32"/>
      <c r="B320" s="38" t="str">
        <f t="shared" si="16"/>
        <v/>
      </c>
      <c r="C320" s="34" t="str">
        <f t="shared" si="17"/>
        <v/>
      </c>
      <c r="D320" s="33"/>
      <c r="E320" s="33"/>
      <c r="F320" s="33"/>
      <c r="G320" s="32"/>
      <c r="H320" s="32"/>
      <c r="I320" s="34" t="str">
        <f t="shared" si="18"/>
        <v/>
      </c>
      <c r="J320" s="38" t="str">
        <f t="shared" si="19"/>
        <v/>
      </c>
    </row>
    <row r="321" spans="1:10" ht="31.95" customHeight="1" x14ac:dyDescent="0.3">
      <c r="A321" s="32"/>
      <c r="B321" s="38" t="str">
        <f t="shared" si="16"/>
        <v/>
      </c>
      <c r="C321" s="34" t="str">
        <f t="shared" si="17"/>
        <v/>
      </c>
      <c r="D321" s="33"/>
      <c r="E321" s="33"/>
      <c r="F321" s="33"/>
      <c r="G321" s="32"/>
      <c r="H321" s="32"/>
      <c r="I321" s="34" t="str">
        <f t="shared" si="18"/>
        <v/>
      </c>
      <c r="J321" s="38" t="str">
        <f t="shared" si="19"/>
        <v/>
      </c>
    </row>
    <row r="322" spans="1:10" ht="31.95" customHeight="1" x14ac:dyDescent="0.3">
      <c r="A322" s="32"/>
      <c r="B322" s="38" t="str">
        <f t="shared" si="16"/>
        <v/>
      </c>
      <c r="C322" s="34" t="str">
        <f t="shared" si="17"/>
        <v/>
      </c>
      <c r="D322" s="33"/>
      <c r="E322" s="33"/>
      <c r="F322" s="33"/>
      <c r="G322" s="32"/>
      <c r="H322" s="32"/>
      <c r="I322" s="34" t="str">
        <f t="shared" si="18"/>
        <v/>
      </c>
      <c r="J322" s="38" t="str">
        <f t="shared" si="19"/>
        <v/>
      </c>
    </row>
    <row r="323" spans="1:10" ht="31.95" customHeight="1" x14ac:dyDescent="0.3">
      <c r="A323" s="32"/>
      <c r="B323" s="38" t="str">
        <f t="shared" si="16"/>
        <v/>
      </c>
      <c r="C323" s="34" t="str">
        <f t="shared" si="17"/>
        <v/>
      </c>
      <c r="D323" s="33"/>
      <c r="E323" s="33"/>
      <c r="F323" s="33"/>
      <c r="G323" s="32"/>
      <c r="H323" s="32"/>
      <c r="I323" s="34" t="str">
        <f t="shared" si="18"/>
        <v/>
      </c>
      <c r="J323" s="38" t="str">
        <f t="shared" si="19"/>
        <v/>
      </c>
    </row>
    <row r="324" spans="1:10" ht="31.95" customHeight="1" x14ac:dyDescent="0.3">
      <c r="A324" s="32"/>
      <c r="B324" s="38" t="str">
        <f t="shared" ref="B324:B387" si="20">IF($A324="","",_xlfn.XLOOKUP($A324,Proy_Folio,Proy_Nombre,""))</f>
        <v/>
      </c>
      <c r="C324" s="34" t="str">
        <f t="shared" ref="C324:C387" si="21">IF($A324="","",_xlfn.XLOOKUP($A324,Proy_Folio,Proy_Tipo,""))</f>
        <v/>
      </c>
      <c r="D324" s="33"/>
      <c r="E324" s="33"/>
      <c r="F324" s="33"/>
      <c r="G324" s="32"/>
      <c r="H324" s="32"/>
      <c r="I324" s="34" t="str">
        <f t="shared" ref="I324:I387" si="22">IF(OR($D324="",$C324=""),"",IF(ISNUMBER(SEARCH($C324,_xlfn.XLOOKUP($D324,Cat_ElemPrep,ElemPrep_Tipos,""))),INDEX(Cat_SiNo,1),INDEX(Cat_SiNo,2)))</f>
        <v/>
      </c>
      <c r="J324" s="38" t="str">
        <f t="shared" ref="J324:J387" si="23">IF($A324="","",IF(COUNTIF(Proy_Folio,$A324)=0,"Folio no registrado en 01_Proyectos",IF($D324="","Falta indicar el elemento",IF(AND($E324=INDEX(Cat_SiNo,1),$I324=INDEX(Cat_SiNo,2)),"El elemento no corresponde al tipo de intervención (Ap. 4.5)",IF(AND($E324=INDEX(Cat_SiNo,1),$F324=""),"Falta el estado de integración",IF(AND($E324=INDEX(Cat_SiNo,1),$F324=Est_Integrado,$G324=""),"Elemento Integrado sin referencia de soporte",""))))))</f>
        <v/>
      </c>
    </row>
    <row r="325" spans="1:10" ht="31.95" customHeight="1" x14ac:dyDescent="0.3">
      <c r="A325" s="32"/>
      <c r="B325" s="38" t="str">
        <f t="shared" si="20"/>
        <v/>
      </c>
      <c r="C325" s="34" t="str">
        <f t="shared" si="21"/>
        <v/>
      </c>
      <c r="D325" s="33"/>
      <c r="E325" s="33"/>
      <c r="F325" s="33"/>
      <c r="G325" s="32"/>
      <c r="H325" s="32"/>
      <c r="I325" s="34" t="str">
        <f t="shared" si="22"/>
        <v/>
      </c>
      <c r="J325" s="38" t="str">
        <f t="shared" si="23"/>
        <v/>
      </c>
    </row>
    <row r="326" spans="1:10" ht="31.95" customHeight="1" x14ac:dyDescent="0.3">
      <c r="A326" s="32"/>
      <c r="B326" s="38" t="str">
        <f t="shared" si="20"/>
        <v/>
      </c>
      <c r="C326" s="34" t="str">
        <f t="shared" si="21"/>
        <v/>
      </c>
      <c r="D326" s="33"/>
      <c r="E326" s="33"/>
      <c r="F326" s="33"/>
      <c r="G326" s="32"/>
      <c r="H326" s="32"/>
      <c r="I326" s="34" t="str">
        <f t="shared" si="22"/>
        <v/>
      </c>
      <c r="J326" s="38" t="str">
        <f t="shared" si="23"/>
        <v/>
      </c>
    </row>
    <row r="327" spans="1:10" ht="31.95" customHeight="1" x14ac:dyDescent="0.3">
      <c r="A327" s="32"/>
      <c r="B327" s="38" t="str">
        <f t="shared" si="20"/>
        <v/>
      </c>
      <c r="C327" s="34" t="str">
        <f t="shared" si="21"/>
        <v/>
      </c>
      <c r="D327" s="33"/>
      <c r="E327" s="33"/>
      <c r="F327" s="33"/>
      <c r="G327" s="32"/>
      <c r="H327" s="32"/>
      <c r="I327" s="34" t="str">
        <f t="shared" si="22"/>
        <v/>
      </c>
      <c r="J327" s="38" t="str">
        <f t="shared" si="23"/>
        <v/>
      </c>
    </row>
    <row r="328" spans="1:10" ht="31.95" customHeight="1" x14ac:dyDescent="0.3">
      <c r="A328" s="32"/>
      <c r="B328" s="38" t="str">
        <f t="shared" si="20"/>
        <v/>
      </c>
      <c r="C328" s="34" t="str">
        <f t="shared" si="21"/>
        <v/>
      </c>
      <c r="D328" s="33"/>
      <c r="E328" s="33"/>
      <c r="F328" s="33"/>
      <c r="G328" s="32"/>
      <c r="H328" s="32"/>
      <c r="I328" s="34" t="str">
        <f t="shared" si="22"/>
        <v/>
      </c>
      <c r="J328" s="38" t="str">
        <f t="shared" si="23"/>
        <v/>
      </c>
    </row>
    <row r="329" spans="1:10" ht="31.95" customHeight="1" x14ac:dyDescent="0.3">
      <c r="A329" s="32"/>
      <c r="B329" s="38" t="str">
        <f t="shared" si="20"/>
        <v/>
      </c>
      <c r="C329" s="34" t="str">
        <f t="shared" si="21"/>
        <v/>
      </c>
      <c r="D329" s="33"/>
      <c r="E329" s="33"/>
      <c r="F329" s="33"/>
      <c r="G329" s="32"/>
      <c r="H329" s="32"/>
      <c r="I329" s="34" t="str">
        <f t="shared" si="22"/>
        <v/>
      </c>
      <c r="J329" s="38" t="str">
        <f t="shared" si="23"/>
        <v/>
      </c>
    </row>
    <row r="330" spans="1:10" ht="31.95" customHeight="1" x14ac:dyDescent="0.3">
      <c r="A330" s="32"/>
      <c r="B330" s="38" t="str">
        <f t="shared" si="20"/>
        <v/>
      </c>
      <c r="C330" s="34" t="str">
        <f t="shared" si="21"/>
        <v/>
      </c>
      <c r="D330" s="33"/>
      <c r="E330" s="33"/>
      <c r="F330" s="33"/>
      <c r="G330" s="32"/>
      <c r="H330" s="32"/>
      <c r="I330" s="34" t="str">
        <f t="shared" si="22"/>
        <v/>
      </c>
      <c r="J330" s="38" t="str">
        <f t="shared" si="23"/>
        <v/>
      </c>
    </row>
    <row r="331" spans="1:10" ht="31.95" customHeight="1" x14ac:dyDescent="0.3">
      <c r="A331" s="32"/>
      <c r="B331" s="38" t="str">
        <f t="shared" si="20"/>
        <v/>
      </c>
      <c r="C331" s="34" t="str">
        <f t="shared" si="21"/>
        <v/>
      </c>
      <c r="D331" s="33"/>
      <c r="E331" s="33"/>
      <c r="F331" s="33"/>
      <c r="G331" s="32"/>
      <c r="H331" s="32"/>
      <c r="I331" s="34" t="str">
        <f t="shared" si="22"/>
        <v/>
      </c>
      <c r="J331" s="38" t="str">
        <f t="shared" si="23"/>
        <v/>
      </c>
    </row>
    <row r="332" spans="1:10" ht="31.95" customHeight="1" x14ac:dyDescent="0.3">
      <c r="A332" s="32"/>
      <c r="B332" s="38" t="str">
        <f t="shared" si="20"/>
        <v/>
      </c>
      <c r="C332" s="34" t="str">
        <f t="shared" si="21"/>
        <v/>
      </c>
      <c r="D332" s="33"/>
      <c r="E332" s="33"/>
      <c r="F332" s="33"/>
      <c r="G332" s="32"/>
      <c r="H332" s="32"/>
      <c r="I332" s="34" t="str">
        <f t="shared" si="22"/>
        <v/>
      </c>
      <c r="J332" s="38" t="str">
        <f t="shared" si="23"/>
        <v/>
      </c>
    </row>
    <row r="333" spans="1:10" ht="31.95" customHeight="1" x14ac:dyDescent="0.3">
      <c r="A333" s="32"/>
      <c r="B333" s="38" t="str">
        <f t="shared" si="20"/>
        <v/>
      </c>
      <c r="C333" s="34" t="str">
        <f t="shared" si="21"/>
        <v/>
      </c>
      <c r="D333" s="33"/>
      <c r="E333" s="33"/>
      <c r="F333" s="33"/>
      <c r="G333" s="32"/>
      <c r="H333" s="32"/>
      <c r="I333" s="34" t="str">
        <f t="shared" si="22"/>
        <v/>
      </c>
      <c r="J333" s="38" t="str">
        <f t="shared" si="23"/>
        <v/>
      </c>
    </row>
    <row r="334" spans="1:10" ht="31.95" customHeight="1" x14ac:dyDescent="0.3">
      <c r="A334" s="32"/>
      <c r="B334" s="38" t="str">
        <f t="shared" si="20"/>
        <v/>
      </c>
      <c r="C334" s="34" t="str">
        <f t="shared" si="21"/>
        <v/>
      </c>
      <c r="D334" s="33"/>
      <c r="E334" s="33"/>
      <c r="F334" s="33"/>
      <c r="G334" s="32"/>
      <c r="H334" s="32"/>
      <c r="I334" s="34" t="str">
        <f t="shared" si="22"/>
        <v/>
      </c>
      <c r="J334" s="38" t="str">
        <f t="shared" si="23"/>
        <v/>
      </c>
    </row>
    <row r="335" spans="1:10" ht="31.95" customHeight="1" x14ac:dyDescent="0.3">
      <c r="A335" s="32"/>
      <c r="B335" s="38" t="str">
        <f t="shared" si="20"/>
        <v/>
      </c>
      <c r="C335" s="34" t="str">
        <f t="shared" si="21"/>
        <v/>
      </c>
      <c r="D335" s="33"/>
      <c r="E335" s="33"/>
      <c r="F335" s="33"/>
      <c r="G335" s="32"/>
      <c r="H335" s="32"/>
      <c r="I335" s="34" t="str">
        <f t="shared" si="22"/>
        <v/>
      </c>
      <c r="J335" s="38" t="str">
        <f t="shared" si="23"/>
        <v/>
      </c>
    </row>
    <row r="336" spans="1:10" ht="31.95" customHeight="1" x14ac:dyDescent="0.3">
      <c r="A336" s="32"/>
      <c r="B336" s="38" t="str">
        <f t="shared" si="20"/>
        <v/>
      </c>
      <c r="C336" s="34" t="str">
        <f t="shared" si="21"/>
        <v/>
      </c>
      <c r="D336" s="33"/>
      <c r="E336" s="33"/>
      <c r="F336" s="33"/>
      <c r="G336" s="32"/>
      <c r="H336" s="32"/>
      <c r="I336" s="34" t="str">
        <f t="shared" si="22"/>
        <v/>
      </c>
      <c r="J336" s="38" t="str">
        <f t="shared" si="23"/>
        <v/>
      </c>
    </row>
    <row r="337" spans="1:10" ht="31.95" customHeight="1" x14ac:dyDescent="0.3">
      <c r="A337" s="32"/>
      <c r="B337" s="38" t="str">
        <f t="shared" si="20"/>
        <v/>
      </c>
      <c r="C337" s="34" t="str">
        <f t="shared" si="21"/>
        <v/>
      </c>
      <c r="D337" s="33"/>
      <c r="E337" s="33"/>
      <c r="F337" s="33"/>
      <c r="G337" s="32"/>
      <c r="H337" s="32"/>
      <c r="I337" s="34" t="str">
        <f t="shared" si="22"/>
        <v/>
      </c>
      <c r="J337" s="38" t="str">
        <f t="shared" si="23"/>
        <v/>
      </c>
    </row>
    <row r="338" spans="1:10" ht="31.95" customHeight="1" x14ac:dyDescent="0.3">
      <c r="A338" s="32"/>
      <c r="B338" s="38" t="str">
        <f t="shared" si="20"/>
        <v/>
      </c>
      <c r="C338" s="34" t="str">
        <f t="shared" si="21"/>
        <v/>
      </c>
      <c r="D338" s="33"/>
      <c r="E338" s="33"/>
      <c r="F338" s="33"/>
      <c r="G338" s="32"/>
      <c r="H338" s="32"/>
      <c r="I338" s="34" t="str">
        <f t="shared" si="22"/>
        <v/>
      </c>
      <c r="J338" s="38" t="str">
        <f t="shared" si="23"/>
        <v/>
      </c>
    </row>
    <row r="339" spans="1:10" ht="31.95" customHeight="1" x14ac:dyDescent="0.3">
      <c r="A339" s="32"/>
      <c r="B339" s="38" t="str">
        <f t="shared" si="20"/>
        <v/>
      </c>
      <c r="C339" s="34" t="str">
        <f t="shared" si="21"/>
        <v/>
      </c>
      <c r="D339" s="33"/>
      <c r="E339" s="33"/>
      <c r="F339" s="33"/>
      <c r="G339" s="32"/>
      <c r="H339" s="32"/>
      <c r="I339" s="34" t="str">
        <f t="shared" si="22"/>
        <v/>
      </c>
      <c r="J339" s="38" t="str">
        <f t="shared" si="23"/>
        <v/>
      </c>
    </row>
    <row r="340" spans="1:10" ht="31.95" customHeight="1" x14ac:dyDescent="0.3">
      <c r="A340" s="32"/>
      <c r="B340" s="38" t="str">
        <f t="shared" si="20"/>
        <v/>
      </c>
      <c r="C340" s="34" t="str">
        <f t="shared" si="21"/>
        <v/>
      </c>
      <c r="D340" s="33"/>
      <c r="E340" s="33"/>
      <c r="F340" s="33"/>
      <c r="G340" s="32"/>
      <c r="H340" s="32"/>
      <c r="I340" s="34" t="str">
        <f t="shared" si="22"/>
        <v/>
      </c>
      <c r="J340" s="38" t="str">
        <f t="shared" si="23"/>
        <v/>
      </c>
    </row>
    <row r="341" spans="1:10" ht="31.95" customHeight="1" x14ac:dyDescent="0.3">
      <c r="A341" s="32"/>
      <c r="B341" s="38" t="str">
        <f t="shared" si="20"/>
        <v/>
      </c>
      <c r="C341" s="34" t="str">
        <f t="shared" si="21"/>
        <v/>
      </c>
      <c r="D341" s="33"/>
      <c r="E341" s="33"/>
      <c r="F341" s="33"/>
      <c r="G341" s="32"/>
      <c r="H341" s="32"/>
      <c r="I341" s="34" t="str">
        <f t="shared" si="22"/>
        <v/>
      </c>
      <c r="J341" s="38" t="str">
        <f t="shared" si="23"/>
        <v/>
      </c>
    </row>
    <row r="342" spans="1:10" ht="31.95" customHeight="1" x14ac:dyDescent="0.3">
      <c r="A342" s="32"/>
      <c r="B342" s="38" t="str">
        <f t="shared" si="20"/>
        <v/>
      </c>
      <c r="C342" s="34" t="str">
        <f t="shared" si="21"/>
        <v/>
      </c>
      <c r="D342" s="33"/>
      <c r="E342" s="33"/>
      <c r="F342" s="33"/>
      <c r="G342" s="32"/>
      <c r="H342" s="32"/>
      <c r="I342" s="34" t="str">
        <f t="shared" si="22"/>
        <v/>
      </c>
      <c r="J342" s="38" t="str">
        <f t="shared" si="23"/>
        <v/>
      </c>
    </row>
    <row r="343" spans="1:10" ht="31.95" customHeight="1" x14ac:dyDescent="0.3">
      <c r="A343" s="32"/>
      <c r="B343" s="38" t="str">
        <f t="shared" si="20"/>
        <v/>
      </c>
      <c r="C343" s="34" t="str">
        <f t="shared" si="21"/>
        <v/>
      </c>
      <c r="D343" s="33"/>
      <c r="E343" s="33"/>
      <c r="F343" s="33"/>
      <c r="G343" s="32"/>
      <c r="H343" s="32"/>
      <c r="I343" s="34" t="str">
        <f t="shared" si="22"/>
        <v/>
      </c>
      <c r="J343" s="38" t="str">
        <f t="shared" si="23"/>
        <v/>
      </c>
    </row>
    <row r="344" spans="1:10" ht="31.95" customHeight="1" x14ac:dyDescent="0.3">
      <c r="A344" s="32"/>
      <c r="B344" s="38" t="str">
        <f t="shared" si="20"/>
        <v/>
      </c>
      <c r="C344" s="34" t="str">
        <f t="shared" si="21"/>
        <v/>
      </c>
      <c r="D344" s="33"/>
      <c r="E344" s="33"/>
      <c r="F344" s="33"/>
      <c r="G344" s="32"/>
      <c r="H344" s="32"/>
      <c r="I344" s="34" t="str">
        <f t="shared" si="22"/>
        <v/>
      </c>
      <c r="J344" s="38" t="str">
        <f t="shared" si="23"/>
        <v/>
      </c>
    </row>
    <row r="345" spans="1:10" ht="31.95" customHeight="1" x14ac:dyDescent="0.3">
      <c r="A345" s="32"/>
      <c r="B345" s="38" t="str">
        <f t="shared" si="20"/>
        <v/>
      </c>
      <c r="C345" s="34" t="str">
        <f t="shared" si="21"/>
        <v/>
      </c>
      <c r="D345" s="33"/>
      <c r="E345" s="33"/>
      <c r="F345" s="33"/>
      <c r="G345" s="32"/>
      <c r="H345" s="32"/>
      <c r="I345" s="34" t="str">
        <f t="shared" si="22"/>
        <v/>
      </c>
      <c r="J345" s="38" t="str">
        <f t="shared" si="23"/>
        <v/>
      </c>
    </row>
    <row r="346" spans="1:10" ht="31.95" customHeight="1" x14ac:dyDescent="0.3">
      <c r="A346" s="32"/>
      <c r="B346" s="38" t="str">
        <f t="shared" si="20"/>
        <v/>
      </c>
      <c r="C346" s="34" t="str">
        <f t="shared" si="21"/>
        <v/>
      </c>
      <c r="D346" s="33"/>
      <c r="E346" s="33"/>
      <c r="F346" s="33"/>
      <c r="G346" s="32"/>
      <c r="H346" s="32"/>
      <c r="I346" s="34" t="str">
        <f t="shared" si="22"/>
        <v/>
      </c>
      <c r="J346" s="38" t="str">
        <f t="shared" si="23"/>
        <v/>
      </c>
    </row>
    <row r="347" spans="1:10" ht="31.95" customHeight="1" x14ac:dyDescent="0.3">
      <c r="A347" s="32"/>
      <c r="B347" s="38" t="str">
        <f t="shared" si="20"/>
        <v/>
      </c>
      <c r="C347" s="34" t="str">
        <f t="shared" si="21"/>
        <v/>
      </c>
      <c r="D347" s="33"/>
      <c r="E347" s="33"/>
      <c r="F347" s="33"/>
      <c r="G347" s="32"/>
      <c r="H347" s="32"/>
      <c r="I347" s="34" t="str">
        <f t="shared" si="22"/>
        <v/>
      </c>
      <c r="J347" s="38" t="str">
        <f t="shared" si="23"/>
        <v/>
      </c>
    </row>
    <row r="348" spans="1:10" ht="31.95" customHeight="1" x14ac:dyDescent="0.3">
      <c r="A348" s="32"/>
      <c r="B348" s="38" t="str">
        <f t="shared" si="20"/>
        <v/>
      </c>
      <c r="C348" s="34" t="str">
        <f t="shared" si="21"/>
        <v/>
      </c>
      <c r="D348" s="33"/>
      <c r="E348" s="33"/>
      <c r="F348" s="33"/>
      <c r="G348" s="32"/>
      <c r="H348" s="32"/>
      <c r="I348" s="34" t="str">
        <f t="shared" si="22"/>
        <v/>
      </c>
      <c r="J348" s="38" t="str">
        <f t="shared" si="23"/>
        <v/>
      </c>
    </row>
    <row r="349" spans="1:10" ht="31.95" customHeight="1" x14ac:dyDescent="0.3">
      <c r="A349" s="32"/>
      <c r="B349" s="38" t="str">
        <f t="shared" si="20"/>
        <v/>
      </c>
      <c r="C349" s="34" t="str">
        <f t="shared" si="21"/>
        <v/>
      </c>
      <c r="D349" s="33"/>
      <c r="E349" s="33"/>
      <c r="F349" s="33"/>
      <c r="G349" s="32"/>
      <c r="H349" s="32"/>
      <c r="I349" s="34" t="str">
        <f t="shared" si="22"/>
        <v/>
      </c>
      <c r="J349" s="38" t="str">
        <f t="shared" si="23"/>
        <v/>
      </c>
    </row>
    <row r="350" spans="1:10" ht="31.95" customHeight="1" x14ac:dyDescent="0.3">
      <c r="A350" s="32"/>
      <c r="B350" s="38" t="str">
        <f t="shared" si="20"/>
        <v/>
      </c>
      <c r="C350" s="34" t="str">
        <f t="shared" si="21"/>
        <v/>
      </c>
      <c r="D350" s="33"/>
      <c r="E350" s="33"/>
      <c r="F350" s="33"/>
      <c r="G350" s="32"/>
      <c r="H350" s="32"/>
      <c r="I350" s="34" t="str">
        <f t="shared" si="22"/>
        <v/>
      </c>
      <c r="J350" s="38" t="str">
        <f t="shared" si="23"/>
        <v/>
      </c>
    </row>
    <row r="351" spans="1:10" ht="31.95" customHeight="1" x14ac:dyDescent="0.3">
      <c r="A351" s="32"/>
      <c r="B351" s="38" t="str">
        <f t="shared" si="20"/>
        <v/>
      </c>
      <c r="C351" s="34" t="str">
        <f t="shared" si="21"/>
        <v/>
      </c>
      <c r="D351" s="33"/>
      <c r="E351" s="33"/>
      <c r="F351" s="33"/>
      <c r="G351" s="32"/>
      <c r="H351" s="32"/>
      <c r="I351" s="34" t="str">
        <f t="shared" si="22"/>
        <v/>
      </c>
      <c r="J351" s="38" t="str">
        <f t="shared" si="23"/>
        <v/>
      </c>
    </row>
    <row r="352" spans="1:10" ht="31.95" customHeight="1" x14ac:dyDescent="0.3">
      <c r="A352" s="32"/>
      <c r="B352" s="38" t="str">
        <f t="shared" si="20"/>
        <v/>
      </c>
      <c r="C352" s="34" t="str">
        <f t="shared" si="21"/>
        <v/>
      </c>
      <c r="D352" s="33"/>
      <c r="E352" s="33"/>
      <c r="F352" s="33"/>
      <c r="G352" s="32"/>
      <c r="H352" s="32"/>
      <c r="I352" s="34" t="str">
        <f t="shared" si="22"/>
        <v/>
      </c>
      <c r="J352" s="38" t="str">
        <f t="shared" si="23"/>
        <v/>
      </c>
    </row>
    <row r="353" spans="1:10" ht="31.95" customHeight="1" x14ac:dyDescent="0.3">
      <c r="A353" s="32"/>
      <c r="B353" s="38" t="str">
        <f t="shared" si="20"/>
        <v/>
      </c>
      <c r="C353" s="34" t="str">
        <f t="shared" si="21"/>
        <v/>
      </c>
      <c r="D353" s="33"/>
      <c r="E353" s="33"/>
      <c r="F353" s="33"/>
      <c r="G353" s="32"/>
      <c r="H353" s="32"/>
      <c r="I353" s="34" t="str">
        <f t="shared" si="22"/>
        <v/>
      </c>
      <c r="J353" s="38" t="str">
        <f t="shared" si="23"/>
        <v/>
      </c>
    </row>
    <row r="354" spans="1:10" ht="31.95" customHeight="1" x14ac:dyDescent="0.3">
      <c r="A354" s="32"/>
      <c r="B354" s="38" t="str">
        <f t="shared" si="20"/>
        <v/>
      </c>
      <c r="C354" s="34" t="str">
        <f t="shared" si="21"/>
        <v/>
      </c>
      <c r="D354" s="33"/>
      <c r="E354" s="33"/>
      <c r="F354" s="33"/>
      <c r="G354" s="32"/>
      <c r="H354" s="32"/>
      <c r="I354" s="34" t="str">
        <f t="shared" si="22"/>
        <v/>
      </c>
      <c r="J354" s="38" t="str">
        <f t="shared" si="23"/>
        <v/>
      </c>
    </row>
    <row r="355" spans="1:10" ht="31.95" customHeight="1" x14ac:dyDescent="0.3">
      <c r="A355" s="32"/>
      <c r="B355" s="38" t="str">
        <f t="shared" si="20"/>
        <v/>
      </c>
      <c r="C355" s="34" t="str">
        <f t="shared" si="21"/>
        <v/>
      </c>
      <c r="D355" s="33"/>
      <c r="E355" s="33"/>
      <c r="F355" s="33"/>
      <c r="G355" s="32"/>
      <c r="H355" s="32"/>
      <c r="I355" s="34" t="str">
        <f t="shared" si="22"/>
        <v/>
      </c>
      <c r="J355" s="38" t="str">
        <f t="shared" si="23"/>
        <v/>
      </c>
    </row>
    <row r="356" spans="1:10" ht="31.95" customHeight="1" x14ac:dyDescent="0.3">
      <c r="A356" s="32"/>
      <c r="B356" s="38" t="str">
        <f t="shared" si="20"/>
        <v/>
      </c>
      <c r="C356" s="34" t="str">
        <f t="shared" si="21"/>
        <v/>
      </c>
      <c r="D356" s="33"/>
      <c r="E356" s="33"/>
      <c r="F356" s="33"/>
      <c r="G356" s="32"/>
      <c r="H356" s="32"/>
      <c r="I356" s="34" t="str">
        <f t="shared" si="22"/>
        <v/>
      </c>
      <c r="J356" s="38" t="str">
        <f t="shared" si="23"/>
        <v/>
      </c>
    </row>
    <row r="357" spans="1:10" ht="31.95" customHeight="1" x14ac:dyDescent="0.3">
      <c r="A357" s="32"/>
      <c r="B357" s="38" t="str">
        <f t="shared" si="20"/>
        <v/>
      </c>
      <c r="C357" s="34" t="str">
        <f t="shared" si="21"/>
        <v/>
      </c>
      <c r="D357" s="33"/>
      <c r="E357" s="33"/>
      <c r="F357" s="33"/>
      <c r="G357" s="32"/>
      <c r="H357" s="32"/>
      <c r="I357" s="34" t="str">
        <f t="shared" si="22"/>
        <v/>
      </c>
      <c r="J357" s="38" t="str">
        <f t="shared" si="23"/>
        <v/>
      </c>
    </row>
    <row r="358" spans="1:10" ht="31.95" customHeight="1" x14ac:dyDescent="0.3">
      <c r="A358" s="32"/>
      <c r="B358" s="38" t="str">
        <f t="shared" si="20"/>
        <v/>
      </c>
      <c r="C358" s="34" t="str">
        <f t="shared" si="21"/>
        <v/>
      </c>
      <c r="D358" s="33"/>
      <c r="E358" s="33"/>
      <c r="F358" s="33"/>
      <c r="G358" s="32"/>
      <c r="H358" s="32"/>
      <c r="I358" s="34" t="str">
        <f t="shared" si="22"/>
        <v/>
      </c>
      <c r="J358" s="38" t="str">
        <f t="shared" si="23"/>
        <v/>
      </c>
    </row>
    <row r="359" spans="1:10" ht="31.95" customHeight="1" x14ac:dyDescent="0.3">
      <c r="A359" s="32"/>
      <c r="B359" s="38" t="str">
        <f t="shared" si="20"/>
        <v/>
      </c>
      <c r="C359" s="34" t="str">
        <f t="shared" si="21"/>
        <v/>
      </c>
      <c r="D359" s="33"/>
      <c r="E359" s="33"/>
      <c r="F359" s="33"/>
      <c r="G359" s="32"/>
      <c r="H359" s="32"/>
      <c r="I359" s="34" t="str">
        <f t="shared" si="22"/>
        <v/>
      </c>
      <c r="J359" s="38" t="str">
        <f t="shared" si="23"/>
        <v/>
      </c>
    </row>
    <row r="360" spans="1:10" ht="31.95" customHeight="1" x14ac:dyDescent="0.3">
      <c r="A360" s="32"/>
      <c r="B360" s="38" t="str">
        <f t="shared" si="20"/>
        <v/>
      </c>
      <c r="C360" s="34" t="str">
        <f t="shared" si="21"/>
        <v/>
      </c>
      <c r="D360" s="33"/>
      <c r="E360" s="33"/>
      <c r="F360" s="33"/>
      <c r="G360" s="32"/>
      <c r="H360" s="32"/>
      <c r="I360" s="34" t="str">
        <f t="shared" si="22"/>
        <v/>
      </c>
      <c r="J360" s="38" t="str">
        <f t="shared" si="23"/>
        <v/>
      </c>
    </row>
    <row r="361" spans="1:10" ht="31.95" customHeight="1" x14ac:dyDescent="0.3">
      <c r="A361" s="32"/>
      <c r="B361" s="38" t="str">
        <f t="shared" si="20"/>
        <v/>
      </c>
      <c r="C361" s="34" t="str">
        <f t="shared" si="21"/>
        <v/>
      </c>
      <c r="D361" s="33"/>
      <c r="E361" s="33"/>
      <c r="F361" s="33"/>
      <c r="G361" s="32"/>
      <c r="H361" s="32"/>
      <c r="I361" s="34" t="str">
        <f t="shared" si="22"/>
        <v/>
      </c>
      <c r="J361" s="38" t="str">
        <f t="shared" si="23"/>
        <v/>
      </c>
    </row>
    <row r="362" spans="1:10" ht="31.95" customHeight="1" x14ac:dyDescent="0.3">
      <c r="A362" s="32"/>
      <c r="B362" s="38" t="str">
        <f t="shared" si="20"/>
        <v/>
      </c>
      <c r="C362" s="34" t="str">
        <f t="shared" si="21"/>
        <v/>
      </c>
      <c r="D362" s="33"/>
      <c r="E362" s="33"/>
      <c r="F362" s="33"/>
      <c r="G362" s="32"/>
      <c r="H362" s="32"/>
      <c r="I362" s="34" t="str">
        <f t="shared" si="22"/>
        <v/>
      </c>
      <c r="J362" s="38" t="str">
        <f t="shared" si="23"/>
        <v/>
      </c>
    </row>
    <row r="363" spans="1:10" ht="31.95" customHeight="1" x14ac:dyDescent="0.3">
      <c r="A363" s="32"/>
      <c r="B363" s="38" t="str">
        <f t="shared" si="20"/>
        <v/>
      </c>
      <c r="C363" s="34" t="str">
        <f t="shared" si="21"/>
        <v/>
      </c>
      <c r="D363" s="33"/>
      <c r="E363" s="33"/>
      <c r="F363" s="33"/>
      <c r="G363" s="32"/>
      <c r="H363" s="32"/>
      <c r="I363" s="34" t="str">
        <f t="shared" si="22"/>
        <v/>
      </c>
      <c r="J363" s="38" t="str">
        <f t="shared" si="23"/>
        <v/>
      </c>
    </row>
    <row r="364" spans="1:10" ht="31.95" customHeight="1" x14ac:dyDescent="0.3">
      <c r="A364" s="32"/>
      <c r="B364" s="38" t="str">
        <f t="shared" si="20"/>
        <v/>
      </c>
      <c r="C364" s="34" t="str">
        <f t="shared" si="21"/>
        <v/>
      </c>
      <c r="D364" s="33"/>
      <c r="E364" s="33"/>
      <c r="F364" s="33"/>
      <c r="G364" s="32"/>
      <c r="H364" s="32"/>
      <c r="I364" s="34" t="str">
        <f t="shared" si="22"/>
        <v/>
      </c>
      <c r="J364" s="38" t="str">
        <f t="shared" si="23"/>
        <v/>
      </c>
    </row>
    <row r="365" spans="1:10" ht="31.95" customHeight="1" x14ac:dyDescent="0.3">
      <c r="A365" s="32"/>
      <c r="B365" s="38" t="str">
        <f t="shared" si="20"/>
        <v/>
      </c>
      <c r="C365" s="34" t="str">
        <f t="shared" si="21"/>
        <v/>
      </c>
      <c r="D365" s="33"/>
      <c r="E365" s="33"/>
      <c r="F365" s="33"/>
      <c r="G365" s="32"/>
      <c r="H365" s="32"/>
      <c r="I365" s="34" t="str">
        <f t="shared" si="22"/>
        <v/>
      </c>
      <c r="J365" s="38" t="str">
        <f t="shared" si="23"/>
        <v/>
      </c>
    </row>
    <row r="366" spans="1:10" ht="31.95" customHeight="1" x14ac:dyDescent="0.3">
      <c r="A366" s="32"/>
      <c r="B366" s="38" t="str">
        <f t="shared" si="20"/>
        <v/>
      </c>
      <c r="C366" s="34" t="str">
        <f t="shared" si="21"/>
        <v/>
      </c>
      <c r="D366" s="33"/>
      <c r="E366" s="33"/>
      <c r="F366" s="33"/>
      <c r="G366" s="32"/>
      <c r="H366" s="32"/>
      <c r="I366" s="34" t="str">
        <f t="shared" si="22"/>
        <v/>
      </c>
      <c r="J366" s="38" t="str">
        <f t="shared" si="23"/>
        <v/>
      </c>
    </row>
    <row r="367" spans="1:10" ht="31.95" customHeight="1" x14ac:dyDescent="0.3">
      <c r="A367" s="32"/>
      <c r="B367" s="38" t="str">
        <f t="shared" si="20"/>
        <v/>
      </c>
      <c r="C367" s="34" t="str">
        <f t="shared" si="21"/>
        <v/>
      </c>
      <c r="D367" s="33"/>
      <c r="E367" s="33"/>
      <c r="F367" s="33"/>
      <c r="G367" s="32"/>
      <c r="H367" s="32"/>
      <c r="I367" s="34" t="str">
        <f t="shared" si="22"/>
        <v/>
      </c>
      <c r="J367" s="38" t="str">
        <f t="shared" si="23"/>
        <v/>
      </c>
    </row>
    <row r="368" spans="1:10" ht="31.95" customHeight="1" x14ac:dyDescent="0.3">
      <c r="A368" s="32"/>
      <c r="B368" s="38" t="str">
        <f t="shared" si="20"/>
        <v/>
      </c>
      <c r="C368" s="34" t="str">
        <f t="shared" si="21"/>
        <v/>
      </c>
      <c r="D368" s="33"/>
      <c r="E368" s="33"/>
      <c r="F368" s="33"/>
      <c r="G368" s="32"/>
      <c r="H368" s="32"/>
      <c r="I368" s="34" t="str">
        <f t="shared" si="22"/>
        <v/>
      </c>
      <c r="J368" s="38" t="str">
        <f t="shared" si="23"/>
        <v/>
      </c>
    </row>
    <row r="369" spans="1:10" ht="31.95" customHeight="1" x14ac:dyDescent="0.3">
      <c r="A369" s="32"/>
      <c r="B369" s="38" t="str">
        <f t="shared" si="20"/>
        <v/>
      </c>
      <c r="C369" s="34" t="str">
        <f t="shared" si="21"/>
        <v/>
      </c>
      <c r="D369" s="33"/>
      <c r="E369" s="33"/>
      <c r="F369" s="33"/>
      <c r="G369" s="32"/>
      <c r="H369" s="32"/>
      <c r="I369" s="34" t="str">
        <f t="shared" si="22"/>
        <v/>
      </c>
      <c r="J369" s="38" t="str">
        <f t="shared" si="23"/>
        <v/>
      </c>
    </row>
    <row r="370" spans="1:10" ht="31.95" customHeight="1" x14ac:dyDescent="0.3">
      <c r="A370" s="32"/>
      <c r="B370" s="38" t="str">
        <f t="shared" si="20"/>
        <v/>
      </c>
      <c r="C370" s="34" t="str">
        <f t="shared" si="21"/>
        <v/>
      </c>
      <c r="D370" s="33"/>
      <c r="E370" s="33"/>
      <c r="F370" s="33"/>
      <c r="G370" s="32"/>
      <c r="H370" s="32"/>
      <c r="I370" s="34" t="str">
        <f t="shared" si="22"/>
        <v/>
      </c>
      <c r="J370" s="38" t="str">
        <f t="shared" si="23"/>
        <v/>
      </c>
    </row>
    <row r="371" spans="1:10" ht="31.95" customHeight="1" x14ac:dyDescent="0.3">
      <c r="A371" s="32"/>
      <c r="B371" s="38" t="str">
        <f t="shared" si="20"/>
        <v/>
      </c>
      <c r="C371" s="34" t="str">
        <f t="shared" si="21"/>
        <v/>
      </c>
      <c r="D371" s="33"/>
      <c r="E371" s="33"/>
      <c r="F371" s="33"/>
      <c r="G371" s="32"/>
      <c r="H371" s="32"/>
      <c r="I371" s="34" t="str">
        <f t="shared" si="22"/>
        <v/>
      </c>
      <c r="J371" s="38" t="str">
        <f t="shared" si="23"/>
        <v/>
      </c>
    </row>
    <row r="372" spans="1:10" ht="31.95" customHeight="1" x14ac:dyDescent="0.3">
      <c r="A372" s="32"/>
      <c r="B372" s="38" t="str">
        <f t="shared" si="20"/>
        <v/>
      </c>
      <c r="C372" s="34" t="str">
        <f t="shared" si="21"/>
        <v/>
      </c>
      <c r="D372" s="33"/>
      <c r="E372" s="33"/>
      <c r="F372" s="33"/>
      <c r="G372" s="32"/>
      <c r="H372" s="32"/>
      <c r="I372" s="34" t="str">
        <f t="shared" si="22"/>
        <v/>
      </c>
      <c r="J372" s="38" t="str">
        <f t="shared" si="23"/>
        <v/>
      </c>
    </row>
    <row r="373" spans="1:10" ht="31.95" customHeight="1" x14ac:dyDescent="0.3">
      <c r="A373" s="32"/>
      <c r="B373" s="38" t="str">
        <f t="shared" si="20"/>
        <v/>
      </c>
      <c r="C373" s="34" t="str">
        <f t="shared" si="21"/>
        <v/>
      </c>
      <c r="D373" s="33"/>
      <c r="E373" s="33"/>
      <c r="F373" s="33"/>
      <c r="G373" s="32"/>
      <c r="H373" s="32"/>
      <c r="I373" s="34" t="str">
        <f t="shared" si="22"/>
        <v/>
      </c>
      <c r="J373" s="38" t="str">
        <f t="shared" si="23"/>
        <v/>
      </c>
    </row>
    <row r="374" spans="1:10" ht="31.95" customHeight="1" x14ac:dyDescent="0.3">
      <c r="A374" s="32"/>
      <c r="B374" s="38" t="str">
        <f t="shared" si="20"/>
        <v/>
      </c>
      <c r="C374" s="34" t="str">
        <f t="shared" si="21"/>
        <v/>
      </c>
      <c r="D374" s="33"/>
      <c r="E374" s="33"/>
      <c r="F374" s="33"/>
      <c r="G374" s="32"/>
      <c r="H374" s="32"/>
      <c r="I374" s="34" t="str">
        <f t="shared" si="22"/>
        <v/>
      </c>
      <c r="J374" s="38" t="str">
        <f t="shared" si="23"/>
        <v/>
      </c>
    </row>
    <row r="375" spans="1:10" ht="31.95" customHeight="1" x14ac:dyDescent="0.3">
      <c r="A375" s="32"/>
      <c r="B375" s="38" t="str">
        <f t="shared" si="20"/>
        <v/>
      </c>
      <c r="C375" s="34" t="str">
        <f t="shared" si="21"/>
        <v/>
      </c>
      <c r="D375" s="33"/>
      <c r="E375" s="33"/>
      <c r="F375" s="33"/>
      <c r="G375" s="32"/>
      <c r="H375" s="32"/>
      <c r="I375" s="34" t="str">
        <f t="shared" si="22"/>
        <v/>
      </c>
      <c r="J375" s="38" t="str">
        <f t="shared" si="23"/>
        <v/>
      </c>
    </row>
    <row r="376" spans="1:10" ht="31.95" customHeight="1" x14ac:dyDescent="0.3">
      <c r="A376" s="32"/>
      <c r="B376" s="38" t="str">
        <f t="shared" si="20"/>
        <v/>
      </c>
      <c r="C376" s="34" t="str">
        <f t="shared" si="21"/>
        <v/>
      </c>
      <c r="D376" s="33"/>
      <c r="E376" s="33"/>
      <c r="F376" s="33"/>
      <c r="G376" s="32"/>
      <c r="H376" s="32"/>
      <c r="I376" s="34" t="str">
        <f t="shared" si="22"/>
        <v/>
      </c>
      <c r="J376" s="38" t="str">
        <f t="shared" si="23"/>
        <v/>
      </c>
    </row>
    <row r="377" spans="1:10" ht="31.95" customHeight="1" x14ac:dyDescent="0.3">
      <c r="A377" s="32"/>
      <c r="B377" s="38" t="str">
        <f t="shared" si="20"/>
        <v/>
      </c>
      <c r="C377" s="34" t="str">
        <f t="shared" si="21"/>
        <v/>
      </c>
      <c r="D377" s="33"/>
      <c r="E377" s="33"/>
      <c r="F377" s="33"/>
      <c r="G377" s="32"/>
      <c r="H377" s="32"/>
      <c r="I377" s="34" t="str">
        <f t="shared" si="22"/>
        <v/>
      </c>
      <c r="J377" s="38" t="str">
        <f t="shared" si="23"/>
        <v/>
      </c>
    </row>
    <row r="378" spans="1:10" ht="31.95" customHeight="1" x14ac:dyDescent="0.3">
      <c r="A378" s="32"/>
      <c r="B378" s="38" t="str">
        <f t="shared" si="20"/>
        <v/>
      </c>
      <c r="C378" s="34" t="str">
        <f t="shared" si="21"/>
        <v/>
      </c>
      <c r="D378" s="33"/>
      <c r="E378" s="33"/>
      <c r="F378" s="33"/>
      <c r="G378" s="32"/>
      <c r="H378" s="32"/>
      <c r="I378" s="34" t="str">
        <f t="shared" si="22"/>
        <v/>
      </c>
      <c r="J378" s="38" t="str">
        <f t="shared" si="23"/>
        <v/>
      </c>
    </row>
    <row r="379" spans="1:10" ht="31.95" customHeight="1" x14ac:dyDescent="0.3">
      <c r="A379" s="32"/>
      <c r="B379" s="38" t="str">
        <f t="shared" si="20"/>
        <v/>
      </c>
      <c r="C379" s="34" t="str">
        <f t="shared" si="21"/>
        <v/>
      </c>
      <c r="D379" s="33"/>
      <c r="E379" s="33"/>
      <c r="F379" s="33"/>
      <c r="G379" s="32"/>
      <c r="H379" s="32"/>
      <c r="I379" s="34" t="str">
        <f t="shared" si="22"/>
        <v/>
      </c>
      <c r="J379" s="38" t="str">
        <f t="shared" si="23"/>
        <v/>
      </c>
    </row>
    <row r="380" spans="1:10" ht="31.95" customHeight="1" x14ac:dyDescent="0.3">
      <c r="A380" s="32"/>
      <c r="B380" s="38" t="str">
        <f t="shared" si="20"/>
        <v/>
      </c>
      <c r="C380" s="34" t="str">
        <f t="shared" si="21"/>
        <v/>
      </c>
      <c r="D380" s="33"/>
      <c r="E380" s="33"/>
      <c r="F380" s="33"/>
      <c r="G380" s="32"/>
      <c r="H380" s="32"/>
      <c r="I380" s="34" t="str">
        <f t="shared" si="22"/>
        <v/>
      </c>
      <c r="J380" s="38" t="str">
        <f t="shared" si="23"/>
        <v/>
      </c>
    </row>
    <row r="381" spans="1:10" ht="31.95" customHeight="1" x14ac:dyDescent="0.3">
      <c r="A381" s="32"/>
      <c r="B381" s="38" t="str">
        <f t="shared" si="20"/>
        <v/>
      </c>
      <c r="C381" s="34" t="str">
        <f t="shared" si="21"/>
        <v/>
      </c>
      <c r="D381" s="33"/>
      <c r="E381" s="33"/>
      <c r="F381" s="33"/>
      <c r="G381" s="32"/>
      <c r="H381" s="32"/>
      <c r="I381" s="34" t="str">
        <f t="shared" si="22"/>
        <v/>
      </c>
      <c r="J381" s="38" t="str">
        <f t="shared" si="23"/>
        <v/>
      </c>
    </row>
    <row r="382" spans="1:10" ht="31.95" customHeight="1" x14ac:dyDescent="0.3">
      <c r="A382" s="32"/>
      <c r="B382" s="38" t="str">
        <f t="shared" si="20"/>
        <v/>
      </c>
      <c r="C382" s="34" t="str">
        <f t="shared" si="21"/>
        <v/>
      </c>
      <c r="D382" s="33"/>
      <c r="E382" s="33"/>
      <c r="F382" s="33"/>
      <c r="G382" s="32"/>
      <c r="H382" s="32"/>
      <c r="I382" s="34" t="str">
        <f t="shared" si="22"/>
        <v/>
      </c>
      <c r="J382" s="38" t="str">
        <f t="shared" si="23"/>
        <v/>
      </c>
    </row>
    <row r="383" spans="1:10" ht="31.95" customHeight="1" x14ac:dyDescent="0.3">
      <c r="A383" s="32"/>
      <c r="B383" s="38" t="str">
        <f t="shared" si="20"/>
        <v/>
      </c>
      <c r="C383" s="34" t="str">
        <f t="shared" si="21"/>
        <v/>
      </c>
      <c r="D383" s="33"/>
      <c r="E383" s="33"/>
      <c r="F383" s="33"/>
      <c r="G383" s="32"/>
      <c r="H383" s="32"/>
      <c r="I383" s="34" t="str">
        <f t="shared" si="22"/>
        <v/>
      </c>
      <c r="J383" s="38" t="str">
        <f t="shared" si="23"/>
        <v/>
      </c>
    </row>
    <row r="384" spans="1:10" ht="31.95" customHeight="1" x14ac:dyDescent="0.3">
      <c r="A384" s="32"/>
      <c r="B384" s="38" t="str">
        <f t="shared" si="20"/>
        <v/>
      </c>
      <c r="C384" s="34" t="str">
        <f t="shared" si="21"/>
        <v/>
      </c>
      <c r="D384" s="33"/>
      <c r="E384" s="33"/>
      <c r="F384" s="33"/>
      <c r="G384" s="32"/>
      <c r="H384" s="32"/>
      <c r="I384" s="34" t="str">
        <f t="shared" si="22"/>
        <v/>
      </c>
      <c r="J384" s="38" t="str">
        <f t="shared" si="23"/>
        <v/>
      </c>
    </row>
    <row r="385" spans="1:10" ht="31.95" customHeight="1" x14ac:dyDescent="0.3">
      <c r="A385" s="32"/>
      <c r="B385" s="38" t="str">
        <f t="shared" si="20"/>
        <v/>
      </c>
      <c r="C385" s="34" t="str">
        <f t="shared" si="21"/>
        <v/>
      </c>
      <c r="D385" s="33"/>
      <c r="E385" s="33"/>
      <c r="F385" s="33"/>
      <c r="G385" s="32"/>
      <c r="H385" s="32"/>
      <c r="I385" s="34" t="str">
        <f t="shared" si="22"/>
        <v/>
      </c>
      <c r="J385" s="38" t="str">
        <f t="shared" si="23"/>
        <v/>
      </c>
    </row>
    <row r="386" spans="1:10" ht="31.95" customHeight="1" x14ac:dyDescent="0.3">
      <c r="A386" s="32"/>
      <c r="B386" s="38" t="str">
        <f t="shared" si="20"/>
        <v/>
      </c>
      <c r="C386" s="34" t="str">
        <f t="shared" si="21"/>
        <v/>
      </c>
      <c r="D386" s="33"/>
      <c r="E386" s="33"/>
      <c r="F386" s="33"/>
      <c r="G386" s="32"/>
      <c r="H386" s="32"/>
      <c r="I386" s="34" t="str">
        <f t="shared" si="22"/>
        <v/>
      </c>
      <c r="J386" s="38" t="str">
        <f t="shared" si="23"/>
        <v/>
      </c>
    </row>
    <row r="387" spans="1:10" ht="31.95" customHeight="1" x14ac:dyDescent="0.3">
      <c r="A387" s="32"/>
      <c r="B387" s="38" t="str">
        <f t="shared" si="20"/>
        <v/>
      </c>
      <c r="C387" s="34" t="str">
        <f t="shared" si="21"/>
        <v/>
      </c>
      <c r="D387" s="33"/>
      <c r="E387" s="33"/>
      <c r="F387" s="33"/>
      <c r="G387" s="32"/>
      <c r="H387" s="32"/>
      <c r="I387" s="34" t="str">
        <f t="shared" si="22"/>
        <v/>
      </c>
      <c r="J387" s="38" t="str">
        <f t="shared" si="23"/>
        <v/>
      </c>
    </row>
    <row r="388" spans="1:10" ht="31.95" customHeight="1" x14ac:dyDescent="0.3">
      <c r="A388" s="32"/>
      <c r="B388" s="38" t="str">
        <f t="shared" ref="B388:B451" si="24">IF($A388="","",_xlfn.XLOOKUP($A388,Proy_Folio,Proy_Nombre,""))</f>
        <v/>
      </c>
      <c r="C388" s="34" t="str">
        <f t="shared" ref="C388:C451" si="25">IF($A388="","",_xlfn.XLOOKUP($A388,Proy_Folio,Proy_Tipo,""))</f>
        <v/>
      </c>
      <c r="D388" s="33"/>
      <c r="E388" s="33"/>
      <c r="F388" s="33"/>
      <c r="G388" s="32"/>
      <c r="H388" s="32"/>
      <c r="I388" s="34" t="str">
        <f t="shared" ref="I388:I451" si="26">IF(OR($D388="",$C388=""),"",IF(ISNUMBER(SEARCH($C388,_xlfn.XLOOKUP($D388,Cat_ElemPrep,ElemPrep_Tipos,""))),INDEX(Cat_SiNo,1),INDEX(Cat_SiNo,2)))</f>
        <v/>
      </c>
      <c r="J388" s="38" t="str">
        <f t="shared" ref="J388:J451" si="27">IF($A388="","",IF(COUNTIF(Proy_Folio,$A388)=0,"Folio no registrado en 01_Proyectos",IF($D388="","Falta indicar el elemento",IF(AND($E388=INDEX(Cat_SiNo,1),$I388=INDEX(Cat_SiNo,2)),"El elemento no corresponde al tipo de intervención (Ap. 4.5)",IF(AND($E388=INDEX(Cat_SiNo,1),$F388=""),"Falta el estado de integración",IF(AND($E388=INDEX(Cat_SiNo,1),$F388=Est_Integrado,$G388=""),"Elemento Integrado sin referencia de soporte",""))))))</f>
        <v/>
      </c>
    </row>
    <row r="389" spans="1:10" ht="31.95" customHeight="1" x14ac:dyDescent="0.3">
      <c r="A389" s="32"/>
      <c r="B389" s="38" t="str">
        <f t="shared" si="24"/>
        <v/>
      </c>
      <c r="C389" s="34" t="str">
        <f t="shared" si="25"/>
        <v/>
      </c>
      <c r="D389" s="33"/>
      <c r="E389" s="33"/>
      <c r="F389" s="33"/>
      <c r="G389" s="32"/>
      <c r="H389" s="32"/>
      <c r="I389" s="34" t="str">
        <f t="shared" si="26"/>
        <v/>
      </c>
      <c r="J389" s="38" t="str">
        <f t="shared" si="27"/>
        <v/>
      </c>
    </row>
    <row r="390" spans="1:10" ht="31.95" customHeight="1" x14ac:dyDescent="0.3">
      <c r="A390" s="32"/>
      <c r="B390" s="38" t="str">
        <f t="shared" si="24"/>
        <v/>
      </c>
      <c r="C390" s="34" t="str">
        <f t="shared" si="25"/>
        <v/>
      </c>
      <c r="D390" s="33"/>
      <c r="E390" s="33"/>
      <c r="F390" s="33"/>
      <c r="G390" s="32"/>
      <c r="H390" s="32"/>
      <c r="I390" s="34" t="str">
        <f t="shared" si="26"/>
        <v/>
      </c>
      <c r="J390" s="38" t="str">
        <f t="shared" si="27"/>
        <v/>
      </c>
    </row>
    <row r="391" spans="1:10" ht="31.95" customHeight="1" x14ac:dyDescent="0.3">
      <c r="A391" s="32"/>
      <c r="B391" s="38" t="str">
        <f t="shared" si="24"/>
        <v/>
      </c>
      <c r="C391" s="34" t="str">
        <f t="shared" si="25"/>
        <v/>
      </c>
      <c r="D391" s="33"/>
      <c r="E391" s="33"/>
      <c r="F391" s="33"/>
      <c r="G391" s="32"/>
      <c r="H391" s="32"/>
      <c r="I391" s="34" t="str">
        <f t="shared" si="26"/>
        <v/>
      </c>
      <c r="J391" s="38" t="str">
        <f t="shared" si="27"/>
        <v/>
      </c>
    </row>
    <row r="392" spans="1:10" ht="31.95" customHeight="1" x14ac:dyDescent="0.3">
      <c r="A392" s="32"/>
      <c r="B392" s="38" t="str">
        <f t="shared" si="24"/>
        <v/>
      </c>
      <c r="C392" s="34" t="str">
        <f t="shared" si="25"/>
        <v/>
      </c>
      <c r="D392" s="33"/>
      <c r="E392" s="33"/>
      <c r="F392" s="33"/>
      <c r="G392" s="32"/>
      <c r="H392" s="32"/>
      <c r="I392" s="34" t="str">
        <f t="shared" si="26"/>
        <v/>
      </c>
      <c r="J392" s="38" t="str">
        <f t="shared" si="27"/>
        <v/>
      </c>
    </row>
    <row r="393" spans="1:10" ht="31.95" customHeight="1" x14ac:dyDescent="0.3">
      <c r="A393" s="32"/>
      <c r="B393" s="38" t="str">
        <f t="shared" si="24"/>
        <v/>
      </c>
      <c r="C393" s="34" t="str">
        <f t="shared" si="25"/>
        <v/>
      </c>
      <c r="D393" s="33"/>
      <c r="E393" s="33"/>
      <c r="F393" s="33"/>
      <c r="G393" s="32"/>
      <c r="H393" s="32"/>
      <c r="I393" s="34" t="str">
        <f t="shared" si="26"/>
        <v/>
      </c>
      <c r="J393" s="38" t="str">
        <f t="shared" si="27"/>
        <v/>
      </c>
    </row>
    <row r="394" spans="1:10" ht="31.95" customHeight="1" x14ac:dyDescent="0.3">
      <c r="A394" s="32"/>
      <c r="B394" s="38" t="str">
        <f t="shared" si="24"/>
        <v/>
      </c>
      <c r="C394" s="34" t="str">
        <f t="shared" si="25"/>
        <v/>
      </c>
      <c r="D394" s="33"/>
      <c r="E394" s="33"/>
      <c r="F394" s="33"/>
      <c r="G394" s="32"/>
      <c r="H394" s="32"/>
      <c r="I394" s="34" t="str">
        <f t="shared" si="26"/>
        <v/>
      </c>
      <c r="J394" s="38" t="str">
        <f t="shared" si="27"/>
        <v/>
      </c>
    </row>
    <row r="395" spans="1:10" ht="31.95" customHeight="1" x14ac:dyDescent="0.3">
      <c r="A395" s="32"/>
      <c r="B395" s="38" t="str">
        <f t="shared" si="24"/>
        <v/>
      </c>
      <c r="C395" s="34" t="str">
        <f t="shared" si="25"/>
        <v/>
      </c>
      <c r="D395" s="33"/>
      <c r="E395" s="33"/>
      <c r="F395" s="33"/>
      <c r="G395" s="32"/>
      <c r="H395" s="32"/>
      <c r="I395" s="34" t="str">
        <f t="shared" si="26"/>
        <v/>
      </c>
      <c r="J395" s="38" t="str">
        <f t="shared" si="27"/>
        <v/>
      </c>
    </row>
    <row r="396" spans="1:10" ht="31.95" customHeight="1" x14ac:dyDescent="0.3">
      <c r="A396" s="32"/>
      <c r="B396" s="38" t="str">
        <f t="shared" si="24"/>
        <v/>
      </c>
      <c r="C396" s="34" t="str">
        <f t="shared" si="25"/>
        <v/>
      </c>
      <c r="D396" s="33"/>
      <c r="E396" s="33"/>
      <c r="F396" s="33"/>
      <c r="G396" s="32"/>
      <c r="H396" s="32"/>
      <c r="I396" s="34" t="str">
        <f t="shared" si="26"/>
        <v/>
      </c>
      <c r="J396" s="38" t="str">
        <f t="shared" si="27"/>
        <v/>
      </c>
    </row>
    <row r="397" spans="1:10" ht="31.95" customHeight="1" x14ac:dyDescent="0.3">
      <c r="A397" s="32"/>
      <c r="B397" s="38" t="str">
        <f t="shared" si="24"/>
        <v/>
      </c>
      <c r="C397" s="34" t="str">
        <f t="shared" si="25"/>
        <v/>
      </c>
      <c r="D397" s="33"/>
      <c r="E397" s="33"/>
      <c r="F397" s="33"/>
      <c r="G397" s="32"/>
      <c r="H397" s="32"/>
      <c r="I397" s="34" t="str">
        <f t="shared" si="26"/>
        <v/>
      </c>
      <c r="J397" s="38" t="str">
        <f t="shared" si="27"/>
        <v/>
      </c>
    </row>
    <row r="398" spans="1:10" ht="31.95" customHeight="1" x14ac:dyDescent="0.3">
      <c r="A398" s="32"/>
      <c r="B398" s="38" t="str">
        <f t="shared" si="24"/>
        <v/>
      </c>
      <c r="C398" s="34" t="str">
        <f t="shared" si="25"/>
        <v/>
      </c>
      <c r="D398" s="33"/>
      <c r="E398" s="33"/>
      <c r="F398" s="33"/>
      <c r="G398" s="32"/>
      <c r="H398" s="32"/>
      <c r="I398" s="34" t="str">
        <f t="shared" si="26"/>
        <v/>
      </c>
      <c r="J398" s="38" t="str">
        <f t="shared" si="27"/>
        <v/>
      </c>
    </row>
    <row r="399" spans="1:10" ht="31.95" customHeight="1" x14ac:dyDescent="0.3">
      <c r="A399" s="32"/>
      <c r="B399" s="38" t="str">
        <f t="shared" si="24"/>
        <v/>
      </c>
      <c r="C399" s="34" t="str">
        <f t="shared" si="25"/>
        <v/>
      </c>
      <c r="D399" s="33"/>
      <c r="E399" s="33"/>
      <c r="F399" s="33"/>
      <c r="G399" s="32"/>
      <c r="H399" s="32"/>
      <c r="I399" s="34" t="str">
        <f t="shared" si="26"/>
        <v/>
      </c>
      <c r="J399" s="38" t="str">
        <f t="shared" si="27"/>
        <v/>
      </c>
    </row>
    <row r="400" spans="1:10" ht="31.95" customHeight="1" x14ac:dyDescent="0.3">
      <c r="A400" s="32"/>
      <c r="B400" s="38" t="str">
        <f t="shared" si="24"/>
        <v/>
      </c>
      <c r="C400" s="34" t="str">
        <f t="shared" si="25"/>
        <v/>
      </c>
      <c r="D400" s="33"/>
      <c r="E400" s="33"/>
      <c r="F400" s="33"/>
      <c r="G400" s="32"/>
      <c r="H400" s="32"/>
      <c r="I400" s="34" t="str">
        <f t="shared" si="26"/>
        <v/>
      </c>
      <c r="J400" s="38" t="str">
        <f t="shared" si="27"/>
        <v/>
      </c>
    </row>
    <row r="401" spans="1:10" ht="31.95" customHeight="1" x14ac:dyDescent="0.3">
      <c r="A401" s="32"/>
      <c r="B401" s="38" t="str">
        <f t="shared" si="24"/>
        <v/>
      </c>
      <c r="C401" s="34" t="str">
        <f t="shared" si="25"/>
        <v/>
      </c>
      <c r="D401" s="33"/>
      <c r="E401" s="33"/>
      <c r="F401" s="33"/>
      <c r="G401" s="32"/>
      <c r="H401" s="32"/>
      <c r="I401" s="34" t="str">
        <f t="shared" si="26"/>
        <v/>
      </c>
      <c r="J401" s="38" t="str">
        <f t="shared" si="27"/>
        <v/>
      </c>
    </row>
    <row r="402" spans="1:10" ht="31.95" customHeight="1" x14ac:dyDescent="0.3">
      <c r="A402" s="32"/>
      <c r="B402" s="38" t="str">
        <f t="shared" si="24"/>
        <v/>
      </c>
      <c r="C402" s="34" t="str">
        <f t="shared" si="25"/>
        <v/>
      </c>
      <c r="D402" s="33"/>
      <c r="E402" s="33"/>
      <c r="F402" s="33"/>
      <c r="G402" s="32"/>
      <c r="H402" s="32"/>
      <c r="I402" s="34" t="str">
        <f t="shared" si="26"/>
        <v/>
      </c>
      <c r="J402" s="38" t="str">
        <f t="shared" si="27"/>
        <v/>
      </c>
    </row>
    <row r="403" spans="1:10" ht="31.95" customHeight="1" x14ac:dyDescent="0.3">
      <c r="A403" s="32"/>
      <c r="B403" s="38" t="str">
        <f t="shared" si="24"/>
        <v/>
      </c>
      <c r="C403" s="34" t="str">
        <f t="shared" si="25"/>
        <v/>
      </c>
      <c r="D403" s="33"/>
      <c r="E403" s="33"/>
      <c r="F403" s="33"/>
      <c r="G403" s="32"/>
      <c r="H403" s="32"/>
      <c r="I403" s="34" t="str">
        <f t="shared" si="26"/>
        <v/>
      </c>
      <c r="J403" s="38" t="str">
        <f t="shared" si="27"/>
        <v/>
      </c>
    </row>
    <row r="404" spans="1:10" ht="31.95" customHeight="1" x14ac:dyDescent="0.3">
      <c r="A404" s="32"/>
      <c r="B404" s="38" t="str">
        <f t="shared" si="24"/>
        <v/>
      </c>
      <c r="C404" s="34" t="str">
        <f t="shared" si="25"/>
        <v/>
      </c>
      <c r="D404" s="33"/>
      <c r="E404" s="33"/>
      <c r="F404" s="33"/>
      <c r="G404" s="32"/>
      <c r="H404" s="32"/>
      <c r="I404" s="34" t="str">
        <f t="shared" si="26"/>
        <v/>
      </c>
      <c r="J404" s="38" t="str">
        <f t="shared" si="27"/>
        <v/>
      </c>
    </row>
    <row r="405" spans="1:10" ht="31.95" customHeight="1" x14ac:dyDescent="0.3">
      <c r="A405" s="32"/>
      <c r="B405" s="38" t="str">
        <f t="shared" si="24"/>
        <v/>
      </c>
      <c r="C405" s="34" t="str">
        <f t="shared" si="25"/>
        <v/>
      </c>
      <c r="D405" s="33"/>
      <c r="E405" s="33"/>
      <c r="F405" s="33"/>
      <c r="G405" s="32"/>
      <c r="H405" s="32"/>
      <c r="I405" s="34" t="str">
        <f t="shared" si="26"/>
        <v/>
      </c>
      <c r="J405" s="38" t="str">
        <f t="shared" si="27"/>
        <v/>
      </c>
    </row>
    <row r="406" spans="1:10" ht="31.95" customHeight="1" x14ac:dyDescent="0.3">
      <c r="A406" s="32"/>
      <c r="B406" s="38" t="str">
        <f t="shared" si="24"/>
        <v/>
      </c>
      <c r="C406" s="34" t="str">
        <f t="shared" si="25"/>
        <v/>
      </c>
      <c r="D406" s="33"/>
      <c r="E406" s="33"/>
      <c r="F406" s="33"/>
      <c r="G406" s="32"/>
      <c r="H406" s="32"/>
      <c r="I406" s="34" t="str">
        <f t="shared" si="26"/>
        <v/>
      </c>
      <c r="J406" s="38" t="str">
        <f t="shared" si="27"/>
        <v/>
      </c>
    </row>
    <row r="407" spans="1:10" ht="31.95" customHeight="1" x14ac:dyDescent="0.3">
      <c r="A407" s="32"/>
      <c r="B407" s="38" t="str">
        <f t="shared" si="24"/>
        <v/>
      </c>
      <c r="C407" s="34" t="str">
        <f t="shared" si="25"/>
        <v/>
      </c>
      <c r="D407" s="33"/>
      <c r="E407" s="33"/>
      <c r="F407" s="33"/>
      <c r="G407" s="32"/>
      <c r="H407" s="32"/>
      <c r="I407" s="34" t="str">
        <f t="shared" si="26"/>
        <v/>
      </c>
      <c r="J407" s="38" t="str">
        <f t="shared" si="27"/>
        <v/>
      </c>
    </row>
    <row r="408" spans="1:10" ht="31.95" customHeight="1" x14ac:dyDescent="0.3">
      <c r="A408" s="32"/>
      <c r="B408" s="38" t="str">
        <f t="shared" si="24"/>
        <v/>
      </c>
      <c r="C408" s="34" t="str">
        <f t="shared" si="25"/>
        <v/>
      </c>
      <c r="D408" s="33"/>
      <c r="E408" s="33"/>
      <c r="F408" s="33"/>
      <c r="G408" s="32"/>
      <c r="H408" s="32"/>
      <c r="I408" s="34" t="str">
        <f t="shared" si="26"/>
        <v/>
      </c>
      <c r="J408" s="38" t="str">
        <f t="shared" si="27"/>
        <v/>
      </c>
    </row>
    <row r="409" spans="1:10" ht="31.95" customHeight="1" x14ac:dyDescent="0.3">
      <c r="A409" s="32"/>
      <c r="B409" s="38" t="str">
        <f t="shared" si="24"/>
        <v/>
      </c>
      <c r="C409" s="34" t="str">
        <f t="shared" si="25"/>
        <v/>
      </c>
      <c r="D409" s="33"/>
      <c r="E409" s="33"/>
      <c r="F409" s="33"/>
      <c r="G409" s="32"/>
      <c r="H409" s="32"/>
      <c r="I409" s="34" t="str">
        <f t="shared" si="26"/>
        <v/>
      </c>
      <c r="J409" s="38" t="str">
        <f t="shared" si="27"/>
        <v/>
      </c>
    </row>
    <row r="410" spans="1:10" ht="31.95" customHeight="1" x14ac:dyDescent="0.3">
      <c r="A410" s="32"/>
      <c r="B410" s="38" t="str">
        <f t="shared" si="24"/>
        <v/>
      </c>
      <c r="C410" s="34" t="str">
        <f t="shared" si="25"/>
        <v/>
      </c>
      <c r="D410" s="33"/>
      <c r="E410" s="33"/>
      <c r="F410" s="33"/>
      <c r="G410" s="32"/>
      <c r="H410" s="32"/>
      <c r="I410" s="34" t="str">
        <f t="shared" si="26"/>
        <v/>
      </c>
      <c r="J410" s="38" t="str">
        <f t="shared" si="27"/>
        <v/>
      </c>
    </row>
    <row r="411" spans="1:10" ht="31.95" customHeight="1" x14ac:dyDescent="0.3">
      <c r="A411" s="32"/>
      <c r="B411" s="38" t="str">
        <f t="shared" si="24"/>
        <v/>
      </c>
      <c r="C411" s="34" t="str">
        <f t="shared" si="25"/>
        <v/>
      </c>
      <c r="D411" s="33"/>
      <c r="E411" s="33"/>
      <c r="F411" s="33"/>
      <c r="G411" s="32"/>
      <c r="H411" s="32"/>
      <c r="I411" s="34" t="str">
        <f t="shared" si="26"/>
        <v/>
      </c>
      <c r="J411" s="38" t="str">
        <f t="shared" si="27"/>
        <v/>
      </c>
    </row>
    <row r="412" spans="1:10" ht="31.95" customHeight="1" x14ac:dyDescent="0.3">
      <c r="A412" s="32"/>
      <c r="B412" s="38" t="str">
        <f t="shared" si="24"/>
        <v/>
      </c>
      <c r="C412" s="34" t="str">
        <f t="shared" si="25"/>
        <v/>
      </c>
      <c r="D412" s="33"/>
      <c r="E412" s="33"/>
      <c r="F412" s="33"/>
      <c r="G412" s="32"/>
      <c r="H412" s="32"/>
      <c r="I412" s="34" t="str">
        <f t="shared" si="26"/>
        <v/>
      </c>
      <c r="J412" s="38" t="str">
        <f t="shared" si="27"/>
        <v/>
      </c>
    </row>
    <row r="413" spans="1:10" ht="31.95" customHeight="1" x14ac:dyDescent="0.3">
      <c r="A413" s="32"/>
      <c r="B413" s="38" t="str">
        <f t="shared" si="24"/>
        <v/>
      </c>
      <c r="C413" s="34" t="str">
        <f t="shared" si="25"/>
        <v/>
      </c>
      <c r="D413" s="33"/>
      <c r="E413" s="33"/>
      <c r="F413" s="33"/>
      <c r="G413" s="32"/>
      <c r="H413" s="32"/>
      <c r="I413" s="34" t="str">
        <f t="shared" si="26"/>
        <v/>
      </c>
      <c r="J413" s="38" t="str">
        <f t="shared" si="27"/>
        <v/>
      </c>
    </row>
    <row r="414" spans="1:10" ht="31.95" customHeight="1" x14ac:dyDescent="0.3">
      <c r="A414" s="32"/>
      <c r="B414" s="38" t="str">
        <f t="shared" si="24"/>
        <v/>
      </c>
      <c r="C414" s="34" t="str">
        <f t="shared" si="25"/>
        <v/>
      </c>
      <c r="D414" s="33"/>
      <c r="E414" s="33"/>
      <c r="F414" s="33"/>
      <c r="G414" s="32"/>
      <c r="H414" s="32"/>
      <c r="I414" s="34" t="str">
        <f t="shared" si="26"/>
        <v/>
      </c>
      <c r="J414" s="38" t="str">
        <f t="shared" si="27"/>
        <v/>
      </c>
    </row>
    <row r="415" spans="1:10" ht="31.95" customHeight="1" x14ac:dyDescent="0.3">
      <c r="A415" s="32"/>
      <c r="B415" s="38" t="str">
        <f t="shared" si="24"/>
        <v/>
      </c>
      <c r="C415" s="34" t="str">
        <f t="shared" si="25"/>
        <v/>
      </c>
      <c r="D415" s="33"/>
      <c r="E415" s="33"/>
      <c r="F415" s="33"/>
      <c r="G415" s="32"/>
      <c r="H415" s="32"/>
      <c r="I415" s="34" t="str">
        <f t="shared" si="26"/>
        <v/>
      </c>
      <c r="J415" s="38" t="str">
        <f t="shared" si="27"/>
        <v/>
      </c>
    </row>
    <row r="416" spans="1:10" ht="31.95" customHeight="1" x14ac:dyDescent="0.3">
      <c r="A416" s="32"/>
      <c r="B416" s="38" t="str">
        <f t="shared" si="24"/>
        <v/>
      </c>
      <c r="C416" s="34" t="str">
        <f t="shared" si="25"/>
        <v/>
      </c>
      <c r="D416" s="33"/>
      <c r="E416" s="33"/>
      <c r="F416" s="33"/>
      <c r="G416" s="32"/>
      <c r="H416" s="32"/>
      <c r="I416" s="34" t="str">
        <f t="shared" si="26"/>
        <v/>
      </c>
      <c r="J416" s="38" t="str">
        <f t="shared" si="27"/>
        <v/>
      </c>
    </row>
    <row r="417" spans="1:10" ht="31.95" customHeight="1" x14ac:dyDescent="0.3">
      <c r="A417" s="32"/>
      <c r="B417" s="38" t="str">
        <f t="shared" si="24"/>
        <v/>
      </c>
      <c r="C417" s="34" t="str">
        <f t="shared" si="25"/>
        <v/>
      </c>
      <c r="D417" s="33"/>
      <c r="E417" s="33"/>
      <c r="F417" s="33"/>
      <c r="G417" s="32"/>
      <c r="H417" s="32"/>
      <c r="I417" s="34" t="str">
        <f t="shared" si="26"/>
        <v/>
      </c>
      <c r="J417" s="38" t="str">
        <f t="shared" si="27"/>
        <v/>
      </c>
    </row>
    <row r="418" spans="1:10" ht="31.95" customHeight="1" x14ac:dyDescent="0.3">
      <c r="A418" s="32"/>
      <c r="B418" s="38" t="str">
        <f t="shared" si="24"/>
        <v/>
      </c>
      <c r="C418" s="34" t="str">
        <f t="shared" si="25"/>
        <v/>
      </c>
      <c r="D418" s="33"/>
      <c r="E418" s="33"/>
      <c r="F418" s="33"/>
      <c r="G418" s="32"/>
      <c r="H418" s="32"/>
      <c r="I418" s="34" t="str">
        <f t="shared" si="26"/>
        <v/>
      </c>
      <c r="J418" s="38" t="str">
        <f t="shared" si="27"/>
        <v/>
      </c>
    </row>
    <row r="419" spans="1:10" ht="31.95" customHeight="1" x14ac:dyDescent="0.3">
      <c r="A419" s="32"/>
      <c r="B419" s="38" t="str">
        <f t="shared" si="24"/>
        <v/>
      </c>
      <c r="C419" s="34" t="str">
        <f t="shared" si="25"/>
        <v/>
      </c>
      <c r="D419" s="33"/>
      <c r="E419" s="33"/>
      <c r="F419" s="33"/>
      <c r="G419" s="32"/>
      <c r="H419" s="32"/>
      <c r="I419" s="34" t="str">
        <f t="shared" si="26"/>
        <v/>
      </c>
      <c r="J419" s="38" t="str">
        <f t="shared" si="27"/>
        <v/>
      </c>
    </row>
    <row r="420" spans="1:10" ht="31.95" customHeight="1" x14ac:dyDescent="0.3">
      <c r="A420" s="32"/>
      <c r="B420" s="38" t="str">
        <f t="shared" si="24"/>
        <v/>
      </c>
      <c r="C420" s="34" t="str">
        <f t="shared" si="25"/>
        <v/>
      </c>
      <c r="D420" s="33"/>
      <c r="E420" s="33"/>
      <c r="F420" s="33"/>
      <c r="G420" s="32"/>
      <c r="H420" s="32"/>
      <c r="I420" s="34" t="str">
        <f t="shared" si="26"/>
        <v/>
      </c>
      <c r="J420" s="38" t="str">
        <f t="shared" si="27"/>
        <v/>
      </c>
    </row>
    <row r="421" spans="1:10" ht="31.95" customHeight="1" x14ac:dyDescent="0.3">
      <c r="A421" s="32"/>
      <c r="B421" s="38" t="str">
        <f t="shared" si="24"/>
        <v/>
      </c>
      <c r="C421" s="34" t="str">
        <f t="shared" si="25"/>
        <v/>
      </c>
      <c r="D421" s="33"/>
      <c r="E421" s="33"/>
      <c r="F421" s="33"/>
      <c r="G421" s="32"/>
      <c r="H421" s="32"/>
      <c r="I421" s="34" t="str">
        <f t="shared" si="26"/>
        <v/>
      </c>
      <c r="J421" s="38" t="str">
        <f t="shared" si="27"/>
        <v/>
      </c>
    </row>
    <row r="422" spans="1:10" ht="31.95" customHeight="1" x14ac:dyDescent="0.3">
      <c r="A422" s="32"/>
      <c r="B422" s="38" t="str">
        <f t="shared" si="24"/>
        <v/>
      </c>
      <c r="C422" s="34" t="str">
        <f t="shared" si="25"/>
        <v/>
      </c>
      <c r="D422" s="33"/>
      <c r="E422" s="33"/>
      <c r="F422" s="33"/>
      <c r="G422" s="32"/>
      <c r="H422" s="32"/>
      <c r="I422" s="34" t="str">
        <f t="shared" si="26"/>
        <v/>
      </c>
      <c r="J422" s="38" t="str">
        <f t="shared" si="27"/>
        <v/>
      </c>
    </row>
    <row r="423" spans="1:10" ht="31.95" customHeight="1" x14ac:dyDescent="0.3">
      <c r="A423" s="32"/>
      <c r="B423" s="38" t="str">
        <f t="shared" si="24"/>
        <v/>
      </c>
      <c r="C423" s="34" t="str">
        <f t="shared" si="25"/>
        <v/>
      </c>
      <c r="D423" s="33"/>
      <c r="E423" s="33"/>
      <c r="F423" s="33"/>
      <c r="G423" s="32"/>
      <c r="H423" s="32"/>
      <c r="I423" s="34" t="str">
        <f t="shared" si="26"/>
        <v/>
      </c>
      <c r="J423" s="38" t="str">
        <f t="shared" si="27"/>
        <v/>
      </c>
    </row>
    <row r="424" spans="1:10" ht="31.95" customHeight="1" x14ac:dyDescent="0.3">
      <c r="A424" s="32"/>
      <c r="B424" s="38" t="str">
        <f t="shared" si="24"/>
        <v/>
      </c>
      <c r="C424" s="34" t="str">
        <f t="shared" si="25"/>
        <v/>
      </c>
      <c r="D424" s="33"/>
      <c r="E424" s="33"/>
      <c r="F424" s="33"/>
      <c r="G424" s="32"/>
      <c r="H424" s="32"/>
      <c r="I424" s="34" t="str">
        <f t="shared" si="26"/>
        <v/>
      </c>
      <c r="J424" s="38" t="str">
        <f t="shared" si="27"/>
        <v/>
      </c>
    </row>
    <row r="425" spans="1:10" ht="31.95" customHeight="1" x14ac:dyDescent="0.3">
      <c r="A425" s="32"/>
      <c r="B425" s="38" t="str">
        <f t="shared" si="24"/>
        <v/>
      </c>
      <c r="C425" s="34" t="str">
        <f t="shared" si="25"/>
        <v/>
      </c>
      <c r="D425" s="33"/>
      <c r="E425" s="33"/>
      <c r="F425" s="33"/>
      <c r="G425" s="32"/>
      <c r="H425" s="32"/>
      <c r="I425" s="34" t="str">
        <f t="shared" si="26"/>
        <v/>
      </c>
      <c r="J425" s="38" t="str">
        <f t="shared" si="27"/>
        <v/>
      </c>
    </row>
    <row r="426" spans="1:10" ht="31.95" customHeight="1" x14ac:dyDescent="0.3">
      <c r="A426" s="32"/>
      <c r="B426" s="38" t="str">
        <f t="shared" si="24"/>
        <v/>
      </c>
      <c r="C426" s="34" t="str">
        <f t="shared" si="25"/>
        <v/>
      </c>
      <c r="D426" s="33"/>
      <c r="E426" s="33"/>
      <c r="F426" s="33"/>
      <c r="G426" s="32"/>
      <c r="H426" s="32"/>
      <c r="I426" s="34" t="str">
        <f t="shared" si="26"/>
        <v/>
      </c>
      <c r="J426" s="38" t="str">
        <f t="shared" si="27"/>
        <v/>
      </c>
    </row>
    <row r="427" spans="1:10" ht="31.95" customHeight="1" x14ac:dyDescent="0.3">
      <c r="A427" s="32"/>
      <c r="B427" s="38" t="str">
        <f t="shared" si="24"/>
        <v/>
      </c>
      <c r="C427" s="34" t="str">
        <f t="shared" si="25"/>
        <v/>
      </c>
      <c r="D427" s="33"/>
      <c r="E427" s="33"/>
      <c r="F427" s="33"/>
      <c r="G427" s="32"/>
      <c r="H427" s="32"/>
      <c r="I427" s="34" t="str">
        <f t="shared" si="26"/>
        <v/>
      </c>
      <c r="J427" s="38" t="str">
        <f t="shared" si="27"/>
        <v/>
      </c>
    </row>
    <row r="428" spans="1:10" ht="31.95" customHeight="1" x14ac:dyDescent="0.3">
      <c r="A428" s="32"/>
      <c r="B428" s="38" t="str">
        <f t="shared" si="24"/>
        <v/>
      </c>
      <c r="C428" s="34" t="str">
        <f t="shared" si="25"/>
        <v/>
      </c>
      <c r="D428" s="33"/>
      <c r="E428" s="33"/>
      <c r="F428" s="33"/>
      <c r="G428" s="32"/>
      <c r="H428" s="32"/>
      <c r="I428" s="34" t="str">
        <f t="shared" si="26"/>
        <v/>
      </c>
      <c r="J428" s="38" t="str">
        <f t="shared" si="27"/>
        <v/>
      </c>
    </row>
    <row r="429" spans="1:10" ht="31.95" customHeight="1" x14ac:dyDescent="0.3">
      <c r="A429" s="32"/>
      <c r="B429" s="38" t="str">
        <f t="shared" si="24"/>
        <v/>
      </c>
      <c r="C429" s="34" t="str">
        <f t="shared" si="25"/>
        <v/>
      </c>
      <c r="D429" s="33"/>
      <c r="E429" s="33"/>
      <c r="F429" s="33"/>
      <c r="G429" s="32"/>
      <c r="H429" s="32"/>
      <c r="I429" s="34" t="str">
        <f t="shared" si="26"/>
        <v/>
      </c>
      <c r="J429" s="38" t="str">
        <f t="shared" si="27"/>
        <v/>
      </c>
    </row>
    <row r="430" spans="1:10" ht="31.95" customHeight="1" x14ac:dyDescent="0.3">
      <c r="A430" s="32"/>
      <c r="B430" s="38" t="str">
        <f t="shared" si="24"/>
        <v/>
      </c>
      <c r="C430" s="34" t="str">
        <f t="shared" si="25"/>
        <v/>
      </c>
      <c r="D430" s="33"/>
      <c r="E430" s="33"/>
      <c r="F430" s="33"/>
      <c r="G430" s="32"/>
      <c r="H430" s="32"/>
      <c r="I430" s="34" t="str">
        <f t="shared" si="26"/>
        <v/>
      </c>
      <c r="J430" s="38" t="str">
        <f t="shared" si="27"/>
        <v/>
      </c>
    </row>
    <row r="431" spans="1:10" ht="31.95" customHeight="1" x14ac:dyDescent="0.3">
      <c r="A431" s="32"/>
      <c r="B431" s="38" t="str">
        <f t="shared" si="24"/>
        <v/>
      </c>
      <c r="C431" s="34" t="str">
        <f t="shared" si="25"/>
        <v/>
      </c>
      <c r="D431" s="33"/>
      <c r="E431" s="33"/>
      <c r="F431" s="33"/>
      <c r="G431" s="32"/>
      <c r="H431" s="32"/>
      <c r="I431" s="34" t="str">
        <f t="shared" si="26"/>
        <v/>
      </c>
      <c r="J431" s="38" t="str">
        <f t="shared" si="27"/>
        <v/>
      </c>
    </row>
    <row r="432" spans="1:10" ht="31.95" customHeight="1" x14ac:dyDescent="0.3">
      <c r="A432" s="32"/>
      <c r="B432" s="38" t="str">
        <f t="shared" si="24"/>
        <v/>
      </c>
      <c r="C432" s="34" t="str">
        <f t="shared" si="25"/>
        <v/>
      </c>
      <c r="D432" s="33"/>
      <c r="E432" s="33"/>
      <c r="F432" s="33"/>
      <c r="G432" s="32"/>
      <c r="H432" s="32"/>
      <c r="I432" s="34" t="str">
        <f t="shared" si="26"/>
        <v/>
      </c>
      <c r="J432" s="38" t="str">
        <f t="shared" si="27"/>
        <v/>
      </c>
    </row>
    <row r="433" spans="1:10" ht="31.95" customHeight="1" x14ac:dyDescent="0.3">
      <c r="A433" s="32"/>
      <c r="B433" s="38" t="str">
        <f t="shared" si="24"/>
        <v/>
      </c>
      <c r="C433" s="34" t="str">
        <f t="shared" si="25"/>
        <v/>
      </c>
      <c r="D433" s="33"/>
      <c r="E433" s="33"/>
      <c r="F433" s="33"/>
      <c r="G433" s="32"/>
      <c r="H433" s="32"/>
      <c r="I433" s="34" t="str">
        <f t="shared" si="26"/>
        <v/>
      </c>
      <c r="J433" s="38" t="str">
        <f t="shared" si="27"/>
        <v/>
      </c>
    </row>
    <row r="434" spans="1:10" ht="31.95" customHeight="1" x14ac:dyDescent="0.3">
      <c r="A434" s="32"/>
      <c r="B434" s="38" t="str">
        <f t="shared" si="24"/>
        <v/>
      </c>
      <c r="C434" s="34" t="str">
        <f t="shared" si="25"/>
        <v/>
      </c>
      <c r="D434" s="33"/>
      <c r="E434" s="33"/>
      <c r="F434" s="33"/>
      <c r="G434" s="32"/>
      <c r="H434" s="32"/>
      <c r="I434" s="34" t="str">
        <f t="shared" si="26"/>
        <v/>
      </c>
      <c r="J434" s="38" t="str">
        <f t="shared" si="27"/>
        <v/>
      </c>
    </row>
    <row r="435" spans="1:10" ht="31.95" customHeight="1" x14ac:dyDescent="0.3">
      <c r="A435" s="32"/>
      <c r="B435" s="38" t="str">
        <f t="shared" si="24"/>
        <v/>
      </c>
      <c r="C435" s="34" t="str">
        <f t="shared" si="25"/>
        <v/>
      </c>
      <c r="D435" s="33"/>
      <c r="E435" s="33"/>
      <c r="F435" s="33"/>
      <c r="G435" s="32"/>
      <c r="H435" s="32"/>
      <c r="I435" s="34" t="str">
        <f t="shared" si="26"/>
        <v/>
      </c>
      <c r="J435" s="38" t="str">
        <f t="shared" si="27"/>
        <v/>
      </c>
    </row>
    <row r="436" spans="1:10" ht="31.95" customHeight="1" x14ac:dyDescent="0.3">
      <c r="A436" s="32"/>
      <c r="B436" s="38" t="str">
        <f t="shared" si="24"/>
        <v/>
      </c>
      <c r="C436" s="34" t="str">
        <f t="shared" si="25"/>
        <v/>
      </c>
      <c r="D436" s="33"/>
      <c r="E436" s="33"/>
      <c r="F436" s="33"/>
      <c r="G436" s="32"/>
      <c r="H436" s="32"/>
      <c r="I436" s="34" t="str">
        <f t="shared" si="26"/>
        <v/>
      </c>
      <c r="J436" s="38" t="str">
        <f t="shared" si="27"/>
        <v/>
      </c>
    </row>
    <row r="437" spans="1:10" ht="31.95" customHeight="1" x14ac:dyDescent="0.3">
      <c r="A437" s="32"/>
      <c r="B437" s="38" t="str">
        <f t="shared" si="24"/>
        <v/>
      </c>
      <c r="C437" s="34" t="str">
        <f t="shared" si="25"/>
        <v/>
      </c>
      <c r="D437" s="33"/>
      <c r="E437" s="33"/>
      <c r="F437" s="33"/>
      <c r="G437" s="32"/>
      <c r="H437" s="32"/>
      <c r="I437" s="34" t="str">
        <f t="shared" si="26"/>
        <v/>
      </c>
      <c r="J437" s="38" t="str">
        <f t="shared" si="27"/>
        <v/>
      </c>
    </row>
    <row r="438" spans="1:10" ht="31.95" customHeight="1" x14ac:dyDescent="0.3">
      <c r="A438" s="32"/>
      <c r="B438" s="38" t="str">
        <f t="shared" si="24"/>
        <v/>
      </c>
      <c r="C438" s="34" t="str">
        <f t="shared" si="25"/>
        <v/>
      </c>
      <c r="D438" s="33"/>
      <c r="E438" s="33"/>
      <c r="F438" s="33"/>
      <c r="G438" s="32"/>
      <c r="H438" s="32"/>
      <c r="I438" s="34" t="str">
        <f t="shared" si="26"/>
        <v/>
      </c>
      <c r="J438" s="38" t="str">
        <f t="shared" si="27"/>
        <v/>
      </c>
    </row>
    <row r="439" spans="1:10" ht="31.95" customHeight="1" x14ac:dyDescent="0.3">
      <c r="A439" s="32"/>
      <c r="B439" s="38" t="str">
        <f t="shared" si="24"/>
        <v/>
      </c>
      <c r="C439" s="34" t="str">
        <f t="shared" si="25"/>
        <v/>
      </c>
      <c r="D439" s="33"/>
      <c r="E439" s="33"/>
      <c r="F439" s="33"/>
      <c r="G439" s="32"/>
      <c r="H439" s="32"/>
      <c r="I439" s="34" t="str">
        <f t="shared" si="26"/>
        <v/>
      </c>
      <c r="J439" s="38" t="str">
        <f t="shared" si="27"/>
        <v/>
      </c>
    </row>
    <row r="440" spans="1:10" ht="31.95" customHeight="1" x14ac:dyDescent="0.3">
      <c r="A440" s="32"/>
      <c r="B440" s="38" t="str">
        <f t="shared" si="24"/>
        <v/>
      </c>
      <c r="C440" s="34" t="str">
        <f t="shared" si="25"/>
        <v/>
      </c>
      <c r="D440" s="33"/>
      <c r="E440" s="33"/>
      <c r="F440" s="33"/>
      <c r="G440" s="32"/>
      <c r="H440" s="32"/>
      <c r="I440" s="34" t="str">
        <f t="shared" si="26"/>
        <v/>
      </c>
      <c r="J440" s="38" t="str">
        <f t="shared" si="27"/>
        <v/>
      </c>
    </row>
    <row r="441" spans="1:10" ht="31.95" customHeight="1" x14ac:dyDescent="0.3">
      <c r="A441" s="32"/>
      <c r="B441" s="38" t="str">
        <f t="shared" si="24"/>
        <v/>
      </c>
      <c r="C441" s="34" t="str">
        <f t="shared" si="25"/>
        <v/>
      </c>
      <c r="D441" s="33"/>
      <c r="E441" s="33"/>
      <c r="F441" s="33"/>
      <c r="G441" s="32"/>
      <c r="H441" s="32"/>
      <c r="I441" s="34" t="str">
        <f t="shared" si="26"/>
        <v/>
      </c>
      <c r="J441" s="38" t="str">
        <f t="shared" si="27"/>
        <v/>
      </c>
    </row>
    <row r="442" spans="1:10" ht="31.95" customHeight="1" x14ac:dyDescent="0.3">
      <c r="A442" s="32"/>
      <c r="B442" s="38" t="str">
        <f t="shared" si="24"/>
        <v/>
      </c>
      <c r="C442" s="34" t="str">
        <f t="shared" si="25"/>
        <v/>
      </c>
      <c r="D442" s="33"/>
      <c r="E442" s="33"/>
      <c r="F442" s="33"/>
      <c r="G442" s="32"/>
      <c r="H442" s="32"/>
      <c r="I442" s="34" t="str">
        <f t="shared" si="26"/>
        <v/>
      </c>
      <c r="J442" s="38" t="str">
        <f t="shared" si="27"/>
        <v/>
      </c>
    </row>
    <row r="443" spans="1:10" ht="31.95" customHeight="1" x14ac:dyDescent="0.3">
      <c r="A443" s="32"/>
      <c r="B443" s="38" t="str">
        <f t="shared" si="24"/>
        <v/>
      </c>
      <c r="C443" s="34" t="str">
        <f t="shared" si="25"/>
        <v/>
      </c>
      <c r="D443" s="33"/>
      <c r="E443" s="33"/>
      <c r="F443" s="33"/>
      <c r="G443" s="32"/>
      <c r="H443" s="32"/>
      <c r="I443" s="34" t="str">
        <f t="shared" si="26"/>
        <v/>
      </c>
      <c r="J443" s="38" t="str">
        <f t="shared" si="27"/>
        <v/>
      </c>
    </row>
    <row r="444" spans="1:10" ht="31.95" customHeight="1" x14ac:dyDescent="0.3">
      <c r="A444" s="32"/>
      <c r="B444" s="38" t="str">
        <f t="shared" si="24"/>
        <v/>
      </c>
      <c r="C444" s="34" t="str">
        <f t="shared" si="25"/>
        <v/>
      </c>
      <c r="D444" s="33"/>
      <c r="E444" s="33"/>
      <c r="F444" s="33"/>
      <c r="G444" s="32"/>
      <c r="H444" s="32"/>
      <c r="I444" s="34" t="str">
        <f t="shared" si="26"/>
        <v/>
      </c>
      <c r="J444" s="38" t="str">
        <f t="shared" si="27"/>
        <v/>
      </c>
    </row>
    <row r="445" spans="1:10" ht="31.95" customHeight="1" x14ac:dyDescent="0.3">
      <c r="A445" s="32"/>
      <c r="B445" s="38" t="str">
        <f t="shared" si="24"/>
        <v/>
      </c>
      <c r="C445" s="34" t="str">
        <f t="shared" si="25"/>
        <v/>
      </c>
      <c r="D445" s="33"/>
      <c r="E445" s="33"/>
      <c r="F445" s="33"/>
      <c r="G445" s="32"/>
      <c r="H445" s="32"/>
      <c r="I445" s="34" t="str">
        <f t="shared" si="26"/>
        <v/>
      </c>
      <c r="J445" s="38" t="str">
        <f t="shared" si="27"/>
        <v/>
      </c>
    </row>
    <row r="446" spans="1:10" ht="31.95" customHeight="1" x14ac:dyDescent="0.3">
      <c r="A446" s="32"/>
      <c r="B446" s="38" t="str">
        <f t="shared" si="24"/>
        <v/>
      </c>
      <c r="C446" s="34" t="str">
        <f t="shared" si="25"/>
        <v/>
      </c>
      <c r="D446" s="33"/>
      <c r="E446" s="33"/>
      <c r="F446" s="33"/>
      <c r="G446" s="32"/>
      <c r="H446" s="32"/>
      <c r="I446" s="34" t="str">
        <f t="shared" si="26"/>
        <v/>
      </c>
      <c r="J446" s="38" t="str">
        <f t="shared" si="27"/>
        <v/>
      </c>
    </row>
    <row r="447" spans="1:10" ht="31.95" customHeight="1" x14ac:dyDescent="0.3">
      <c r="A447" s="32"/>
      <c r="B447" s="38" t="str">
        <f t="shared" si="24"/>
        <v/>
      </c>
      <c r="C447" s="34" t="str">
        <f t="shared" si="25"/>
        <v/>
      </c>
      <c r="D447" s="33"/>
      <c r="E447" s="33"/>
      <c r="F447" s="33"/>
      <c r="G447" s="32"/>
      <c r="H447" s="32"/>
      <c r="I447" s="34" t="str">
        <f t="shared" si="26"/>
        <v/>
      </c>
      <c r="J447" s="38" t="str">
        <f t="shared" si="27"/>
        <v/>
      </c>
    </row>
    <row r="448" spans="1:10" ht="31.95" customHeight="1" x14ac:dyDescent="0.3">
      <c r="A448" s="32"/>
      <c r="B448" s="38" t="str">
        <f t="shared" si="24"/>
        <v/>
      </c>
      <c r="C448" s="34" t="str">
        <f t="shared" si="25"/>
        <v/>
      </c>
      <c r="D448" s="33"/>
      <c r="E448" s="33"/>
      <c r="F448" s="33"/>
      <c r="G448" s="32"/>
      <c r="H448" s="32"/>
      <c r="I448" s="34" t="str">
        <f t="shared" si="26"/>
        <v/>
      </c>
      <c r="J448" s="38" t="str">
        <f t="shared" si="27"/>
        <v/>
      </c>
    </row>
    <row r="449" spans="1:10" ht="31.95" customHeight="1" x14ac:dyDescent="0.3">
      <c r="A449" s="32"/>
      <c r="B449" s="38" t="str">
        <f t="shared" si="24"/>
        <v/>
      </c>
      <c r="C449" s="34" t="str">
        <f t="shared" si="25"/>
        <v/>
      </c>
      <c r="D449" s="33"/>
      <c r="E449" s="33"/>
      <c r="F449" s="33"/>
      <c r="G449" s="32"/>
      <c r="H449" s="32"/>
      <c r="I449" s="34" t="str">
        <f t="shared" si="26"/>
        <v/>
      </c>
      <c r="J449" s="38" t="str">
        <f t="shared" si="27"/>
        <v/>
      </c>
    </row>
    <row r="450" spans="1:10" ht="31.95" customHeight="1" x14ac:dyDescent="0.3">
      <c r="A450" s="32"/>
      <c r="B450" s="38" t="str">
        <f t="shared" si="24"/>
        <v/>
      </c>
      <c r="C450" s="34" t="str">
        <f t="shared" si="25"/>
        <v/>
      </c>
      <c r="D450" s="33"/>
      <c r="E450" s="33"/>
      <c r="F450" s="33"/>
      <c r="G450" s="32"/>
      <c r="H450" s="32"/>
      <c r="I450" s="34" t="str">
        <f t="shared" si="26"/>
        <v/>
      </c>
      <c r="J450" s="38" t="str">
        <f t="shared" si="27"/>
        <v/>
      </c>
    </row>
    <row r="451" spans="1:10" ht="31.95" customHeight="1" x14ac:dyDescent="0.3">
      <c r="A451" s="32"/>
      <c r="B451" s="38" t="str">
        <f t="shared" si="24"/>
        <v/>
      </c>
      <c r="C451" s="34" t="str">
        <f t="shared" si="25"/>
        <v/>
      </c>
      <c r="D451" s="33"/>
      <c r="E451" s="33"/>
      <c r="F451" s="33"/>
      <c r="G451" s="32"/>
      <c r="H451" s="32"/>
      <c r="I451" s="34" t="str">
        <f t="shared" si="26"/>
        <v/>
      </c>
      <c r="J451" s="38" t="str">
        <f t="shared" si="27"/>
        <v/>
      </c>
    </row>
    <row r="452" spans="1:10" ht="31.95" customHeight="1" x14ac:dyDescent="0.3">
      <c r="A452" s="32"/>
      <c r="B452" s="38" t="str">
        <f t="shared" ref="B452:B515" si="28">IF($A452="","",_xlfn.XLOOKUP($A452,Proy_Folio,Proy_Nombre,""))</f>
        <v/>
      </c>
      <c r="C452" s="34" t="str">
        <f t="shared" ref="C452:C515" si="29">IF($A452="","",_xlfn.XLOOKUP($A452,Proy_Folio,Proy_Tipo,""))</f>
        <v/>
      </c>
      <c r="D452" s="33"/>
      <c r="E452" s="33"/>
      <c r="F452" s="33"/>
      <c r="G452" s="32"/>
      <c r="H452" s="32"/>
      <c r="I452" s="34" t="str">
        <f t="shared" ref="I452:I515" si="30">IF(OR($D452="",$C452=""),"",IF(ISNUMBER(SEARCH($C452,_xlfn.XLOOKUP($D452,Cat_ElemPrep,ElemPrep_Tipos,""))),INDEX(Cat_SiNo,1),INDEX(Cat_SiNo,2)))</f>
        <v/>
      </c>
      <c r="J452" s="38" t="str">
        <f t="shared" ref="J452:J515" si="31">IF($A452="","",IF(COUNTIF(Proy_Folio,$A452)=0,"Folio no registrado en 01_Proyectos",IF($D452="","Falta indicar el elemento",IF(AND($E452=INDEX(Cat_SiNo,1),$I452=INDEX(Cat_SiNo,2)),"El elemento no corresponde al tipo de intervención (Ap. 4.5)",IF(AND($E452=INDEX(Cat_SiNo,1),$F452=""),"Falta el estado de integración",IF(AND($E452=INDEX(Cat_SiNo,1),$F452=Est_Integrado,$G452=""),"Elemento Integrado sin referencia de soporte",""))))))</f>
        <v/>
      </c>
    </row>
    <row r="453" spans="1:10" ht="31.95" customHeight="1" x14ac:dyDescent="0.3">
      <c r="A453" s="32"/>
      <c r="B453" s="38" t="str">
        <f t="shared" si="28"/>
        <v/>
      </c>
      <c r="C453" s="34" t="str">
        <f t="shared" si="29"/>
        <v/>
      </c>
      <c r="D453" s="33"/>
      <c r="E453" s="33"/>
      <c r="F453" s="33"/>
      <c r="G453" s="32"/>
      <c r="H453" s="32"/>
      <c r="I453" s="34" t="str">
        <f t="shared" si="30"/>
        <v/>
      </c>
      <c r="J453" s="38" t="str">
        <f t="shared" si="31"/>
        <v/>
      </c>
    </row>
    <row r="454" spans="1:10" ht="31.95" customHeight="1" x14ac:dyDescent="0.3">
      <c r="A454" s="32"/>
      <c r="B454" s="38" t="str">
        <f t="shared" si="28"/>
        <v/>
      </c>
      <c r="C454" s="34" t="str">
        <f t="shared" si="29"/>
        <v/>
      </c>
      <c r="D454" s="33"/>
      <c r="E454" s="33"/>
      <c r="F454" s="33"/>
      <c r="G454" s="32"/>
      <c r="H454" s="32"/>
      <c r="I454" s="34" t="str">
        <f t="shared" si="30"/>
        <v/>
      </c>
      <c r="J454" s="38" t="str">
        <f t="shared" si="31"/>
        <v/>
      </c>
    </row>
    <row r="455" spans="1:10" ht="31.95" customHeight="1" x14ac:dyDescent="0.3">
      <c r="A455" s="32"/>
      <c r="B455" s="38" t="str">
        <f t="shared" si="28"/>
        <v/>
      </c>
      <c r="C455" s="34" t="str">
        <f t="shared" si="29"/>
        <v/>
      </c>
      <c r="D455" s="33"/>
      <c r="E455" s="33"/>
      <c r="F455" s="33"/>
      <c r="G455" s="32"/>
      <c r="H455" s="32"/>
      <c r="I455" s="34" t="str">
        <f t="shared" si="30"/>
        <v/>
      </c>
      <c r="J455" s="38" t="str">
        <f t="shared" si="31"/>
        <v/>
      </c>
    </row>
    <row r="456" spans="1:10" ht="31.95" customHeight="1" x14ac:dyDescent="0.3">
      <c r="A456" s="32"/>
      <c r="B456" s="38" t="str">
        <f t="shared" si="28"/>
        <v/>
      </c>
      <c r="C456" s="34" t="str">
        <f t="shared" si="29"/>
        <v/>
      </c>
      <c r="D456" s="33"/>
      <c r="E456" s="33"/>
      <c r="F456" s="33"/>
      <c r="G456" s="32"/>
      <c r="H456" s="32"/>
      <c r="I456" s="34" t="str">
        <f t="shared" si="30"/>
        <v/>
      </c>
      <c r="J456" s="38" t="str">
        <f t="shared" si="31"/>
        <v/>
      </c>
    </row>
    <row r="457" spans="1:10" ht="31.95" customHeight="1" x14ac:dyDescent="0.3">
      <c r="A457" s="32"/>
      <c r="B457" s="38" t="str">
        <f t="shared" si="28"/>
        <v/>
      </c>
      <c r="C457" s="34" t="str">
        <f t="shared" si="29"/>
        <v/>
      </c>
      <c r="D457" s="33"/>
      <c r="E457" s="33"/>
      <c r="F457" s="33"/>
      <c r="G457" s="32"/>
      <c r="H457" s="32"/>
      <c r="I457" s="34" t="str">
        <f t="shared" si="30"/>
        <v/>
      </c>
      <c r="J457" s="38" t="str">
        <f t="shared" si="31"/>
        <v/>
      </c>
    </row>
    <row r="458" spans="1:10" ht="31.95" customHeight="1" x14ac:dyDescent="0.3">
      <c r="A458" s="32"/>
      <c r="B458" s="38" t="str">
        <f t="shared" si="28"/>
        <v/>
      </c>
      <c r="C458" s="34" t="str">
        <f t="shared" si="29"/>
        <v/>
      </c>
      <c r="D458" s="33"/>
      <c r="E458" s="33"/>
      <c r="F458" s="33"/>
      <c r="G458" s="32"/>
      <c r="H458" s="32"/>
      <c r="I458" s="34" t="str">
        <f t="shared" si="30"/>
        <v/>
      </c>
      <c r="J458" s="38" t="str">
        <f t="shared" si="31"/>
        <v/>
      </c>
    </row>
    <row r="459" spans="1:10" ht="31.95" customHeight="1" x14ac:dyDescent="0.3">
      <c r="A459" s="32"/>
      <c r="B459" s="38" t="str">
        <f t="shared" si="28"/>
        <v/>
      </c>
      <c r="C459" s="34" t="str">
        <f t="shared" si="29"/>
        <v/>
      </c>
      <c r="D459" s="33"/>
      <c r="E459" s="33"/>
      <c r="F459" s="33"/>
      <c r="G459" s="32"/>
      <c r="H459" s="32"/>
      <c r="I459" s="34" t="str">
        <f t="shared" si="30"/>
        <v/>
      </c>
      <c r="J459" s="38" t="str">
        <f t="shared" si="31"/>
        <v/>
      </c>
    </row>
    <row r="460" spans="1:10" ht="31.95" customHeight="1" x14ac:dyDescent="0.3">
      <c r="A460" s="32"/>
      <c r="B460" s="38" t="str">
        <f t="shared" si="28"/>
        <v/>
      </c>
      <c r="C460" s="34" t="str">
        <f t="shared" si="29"/>
        <v/>
      </c>
      <c r="D460" s="33"/>
      <c r="E460" s="33"/>
      <c r="F460" s="33"/>
      <c r="G460" s="32"/>
      <c r="H460" s="32"/>
      <c r="I460" s="34" t="str">
        <f t="shared" si="30"/>
        <v/>
      </c>
      <c r="J460" s="38" t="str">
        <f t="shared" si="31"/>
        <v/>
      </c>
    </row>
    <row r="461" spans="1:10" ht="31.95" customHeight="1" x14ac:dyDescent="0.3">
      <c r="A461" s="32"/>
      <c r="B461" s="38" t="str">
        <f t="shared" si="28"/>
        <v/>
      </c>
      <c r="C461" s="34" t="str">
        <f t="shared" si="29"/>
        <v/>
      </c>
      <c r="D461" s="33"/>
      <c r="E461" s="33"/>
      <c r="F461" s="33"/>
      <c r="G461" s="32"/>
      <c r="H461" s="32"/>
      <c r="I461" s="34" t="str">
        <f t="shared" si="30"/>
        <v/>
      </c>
      <c r="J461" s="38" t="str">
        <f t="shared" si="31"/>
        <v/>
      </c>
    </row>
    <row r="462" spans="1:10" ht="31.95" customHeight="1" x14ac:dyDescent="0.3">
      <c r="A462" s="32"/>
      <c r="B462" s="38" t="str">
        <f t="shared" si="28"/>
        <v/>
      </c>
      <c r="C462" s="34" t="str">
        <f t="shared" si="29"/>
        <v/>
      </c>
      <c r="D462" s="33"/>
      <c r="E462" s="33"/>
      <c r="F462" s="33"/>
      <c r="G462" s="32"/>
      <c r="H462" s="32"/>
      <c r="I462" s="34" t="str">
        <f t="shared" si="30"/>
        <v/>
      </c>
      <c r="J462" s="38" t="str">
        <f t="shared" si="31"/>
        <v/>
      </c>
    </row>
    <row r="463" spans="1:10" ht="31.95" customHeight="1" x14ac:dyDescent="0.3">
      <c r="A463" s="32"/>
      <c r="B463" s="38" t="str">
        <f t="shared" si="28"/>
        <v/>
      </c>
      <c r="C463" s="34" t="str">
        <f t="shared" si="29"/>
        <v/>
      </c>
      <c r="D463" s="33"/>
      <c r="E463" s="33"/>
      <c r="F463" s="33"/>
      <c r="G463" s="32"/>
      <c r="H463" s="32"/>
      <c r="I463" s="34" t="str">
        <f t="shared" si="30"/>
        <v/>
      </c>
      <c r="J463" s="38" t="str">
        <f t="shared" si="31"/>
        <v/>
      </c>
    </row>
    <row r="464" spans="1:10" ht="31.95" customHeight="1" x14ac:dyDescent="0.3">
      <c r="A464" s="32"/>
      <c r="B464" s="38" t="str">
        <f t="shared" si="28"/>
        <v/>
      </c>
      <c r="C464" s="34" t="str">
        <f t="shared" si="29"/>
        <v/>
      </c>
      <c r="D464" s="33"/>
      <c r="E464" s="33"/>
      <c r="F464" s="33"/>
      <c r="G464" s="32"/>
      <c r="H464" s="32"/>
      <c r="I464" s="34" t="str">
        <f t="shared" si="30"/>
        <v/>
      </c>
      <c r="J464" s="38" t="str">
        <f t="shared" si="31"/>
        <v/>
      </c>
    </row>
    <row r="465" spans="1:10" ht="31.95" customHeight="1" x14ac:dyDescent="0.3">
      <c r="A465" s="32"/>
      <c r="B465" s="38" t="str">
        <f t="shared" si="28"/>
        <v/>
      </c>
      <c r="C465" s="34" t="str">
        <f t="shared" si="29"/>
        <v/>
      </c>
      <c r="D465" s="33"/>
      <c r="E465" s="33"/>
      <c r="F465" s="33"/>
      <c r="G465" s="32"/>
      <c r="H465" s="32"/>
      <c r="I465" s="34" t="str">
        <f t="shared" si="30"/>
        <v/>
      </c>
      <c r="J465" s="38" t="str">
        <f t="shared" si="31"/>
        <v/>
      </c>
    </row>
    <row r="466" spans="1:10" ht="31.95" customHeight="1" x14ac:dyDescent="0.3">
      <c r="A466" s="32"/>
      <c r="B466" s="38" t="str">
        <f t="shared" si="28"/>
        <v/>
      </c>
      <c r="C466" s="34" t="str">
        <f t="shared" si="29"/>
        <v/>
      </c>
      <c r="D466" s="33"/>
      <c r="E466" s="33"/>
      <c r="F466" s="33"/>
      <c r="G466" s="32"/>
      <c r="H466" s="32"/>
      <c r="I466" s="34" t="str">
        <f t="shared" si="30"/>
        <v/>
      </c>
      <c r="J466" s="38" t="str">
        <f t="shared" si="31"/>
        <v/>
      </c>
    </row>
    <row r="467" spans="1:10" ht="31.95" customHeight="1" x14ac:dyDescent="0.3">
      <c r="A467" s="32"/>
      <c r="B467" s="38" t="str">
        <f t="shared" si="28"/>
        <v/>
      </c>
      <c r="C467" s="34" t="str">
        <f t="shared" si="29"/>
        <v/>
      </c>
      <c r="D467" s="33"/>
      <c r="E467" s="33"/>
      <c r="F467" s="33"/>
      <c r="G467" s="32"/>
      <c r="H467" s="32"/>
      <c r="I467" s="34" t="str">
        <f t="shared" si="30"/>
        <v/>
      </c>
      <c r="J467" s="38" t="str">
        <f t="shared" si="31"/>
        <v/>
      </c>
    </row>
    <row r="468" spans="1:10" ht="31.95" customHeight="1" x14ac:dyDescent="0.3">
      <c r="A468" s="32"/>
      <c r="B468" s="38" t="str">
        <f t="shared" si="28"/>
        <v/>
      </c>
      <c r="C468" s="34" t="str">
        <f t="shared" si="29"/>
        <v/>
      </c>
      <c r="D468" s="33"/>
      <c r="E468" s="33"/>
      <c r="F468" s="33"/>
      <c r="G468" s="32"/>
      <c r="H468" s="32"/>
      <c r="I468" s="34" t="str">
        <f t="shared" si="30"/>
        <v/>
      </c>
      <c r="J468" s="38" t="str">
        <f t="shared" si="31"/>
        <v/>
      </c>
    </row>
    <row r="469" spans="1:10" ht="31.95" customHeight="1" x14ac:dyDescent="0.3">
      <c r="A469" s="32"/>
      <c r="B469" s="38" t="str">
        <f t="shared" si="28"/>
        <v/>
      </c>
      <c r="C469" s="34" t="str">
        <f t="shared" si="29"/>
        <v/>
      </c>
      <c r="D469" s="33"/>
      <c r="E469" s="33"/>
      <c r="F469" s="33"/>
      <c r="G469" s="32"/>
      <c r="H469" s="32"/>
      <c r="I469" s="34" t="str">
        <f t="shared" si="30"/>
        <v/>
      </c>
      <c r="J469" s="38" t="str">
        <f t="shared" si="31"/>
        <v/>
      </c>
    </row>
    <row r="470" spans="1:10" ht="31.95" customHeight="1" x14ac:dyDescent="0.3">
      <c r="A470" s="32"/>
      <c r="B470" s="38" t="str">
        <f t="shared" si="28"/>
        <v/>
      </c>
      <c r="C470" s="34" t="str">
        <f t="shared" si="29"/>
        <v/>
      </c>
      <c r="D470" s="33"/>
      <c r="E470" s="33"/>
      <c r="F470" s="33"/>
      <c r="G470" s="32"/>
      <c r="H470" s="32"/>
      <c r="I470" s="34" t="str">
        <f t="shared" si="30"/>
        <v/>
      </c>
      <c r="J470" s="38" t="str">
        <f t="shared" si="31"/>
        <v/>
      </c>
    </row>
    <row r="471" spans="1:10" ht="31.95" customHeight="1" x14ac:dyDescent="0.3">
      <c r="A471" s="32"/>
      <c r="B471" s="38" t="str">
        <f t="shared" si="28"/>
        <v/>
      </c>
      <c r="C471" s="34" t="str">
        <f t="shared" si="29"/>
        <v/>
      </c>
      <c r="D471" s="33"/>
      <c r="E471" s="33"/>
      <c r="F471" s="33"/>
      <c r="G471" s="32"/>
      <c r="H471" s="32"/>
      <c r="I471" s="34" t="str">
        <f t="shared" si="30"/>
        <v/>
      </c>
      <c r="J471" s="38" t="str">
        <f t="shared" si="31"/>
        <v/>
      </c>
    </row>
    <row r="472" spans="1:10" ht="31.95" customHeight="1" x14ac:dyDescent="0.3">
      <c r="A472" s="32"/>
      <c r="B472" s="38" t="str">
        <f t="shared" si="28"/>
        <v/>
      </c>
      <c r="C472" s="34" t="str">
        <f t="shared" si="29"/>
        <v/>
      </c>
      <c r="D472" s="33"/>
      <c r="E472" s="33"/>
      <c r="F472" s="33"/>
      <c r="G472" s="32"/>
      <c r="H472" s="32"/>
      <c r="I472" s="34" t="str">
        <f t="shared" si="30"/>
        <v/>
      </c>
      <c r="J472" s="38" t="str">
        <f t="shared" si="31"/>
        <v/>
      </c>
    </row>
    <row r="473" spans="1:10" ht="31.95" customHeight="1" x14ac:dyDescent="0.3">
      <c r="A473" s="32"/>
      <c r="B473" s="38" t="str">
        <f t="shared" si="28"/>
        <v/>
      </c>
      <c r="C473" s="34" t="str">
        <f t="shared" si="29"/>
        <v/>
      </c>
      <c r="D473" s="33"/>
      <c r="E473" s="33"/>
      <c r="F473" s="33"/>
      <c r="G473" s="32"/>
      <c r="H473" s="32"/>
      <c r="I473" s="34" t="str">
        <f t="shared" si="30"/>
        <v/>
      </c>
      <c r="J473" s="38" t="str">
        <f t="shared" si="31"/>
        <v/>
      </c>
    </row>
    <row r="474" spans="1:10" ht="31.95" customHeight="1" x14ac:dyDescent="0.3">
      <c r="A474" s="32"/>
      <c r="B474" s="38" t="str">
        <f t="shared" si="28"/>
        <v/>
      </c>
      <c r="C474" s="34" t="str">
        <f t="shared" si="29"/>
        <v/>
      </c>
      <c r="D474" s="33"/>
      <c r="E474" s="33"/>
      <c r="F474" s="33"/>
      <c r="G474" s="32"/>
      <c r="H474" s="32"/>
      <c r="I474" s="34" t="str">
        <f t="shared" si="30"/>
        <v/>
      </c>
      <c r="J474" s="38" t="str">
        <f t="shared" si="31"/>
        <v/>
      </c>
    </row>
    <row r="475" spans="1:10" ht="31.95" customHeight="1" x14ac:dyDescent="0.3">
      <c r="A475" s="32"/>
      <c r="B475" s="38" t="str">
        <f t="shared" si="28"/>
        <v/>
      </c>
      <c r="C475" s="34" t="str">
        <f t="shared" si="29"/>
        <v/>
      </c>
      <c r="D475" s="33"/>
      <c r="E475" s="33"/>
      <c r="F475" s="33"/>
      <c r="G475" s="32"/>
      <c r="H475" s="32"/>
      <c r="I475" s="34" t="str">
        <f t="shared" si="30"/>
        <v/>
      </c>
      <c r="J475" s="38" t="str">
        <f t="shared" si="31"/>
        <v/>
      </c>
    </row>
    <row r="476" spans="1:10" ht="31.95" customHeight="1" x14ac:dyDescent="0.3">
      <c r="A476" s="32"/>
      <c r="B476" s="38" t="str">
        <f t="shared" si="28"/>
        <v/>
      </c>
      <c r="C476" s="34" t="str">
        <f t="shared" si="29"/>
        <v/>
      </c>
      <c r="D476" s="33"/>
      <c r="E476" s="33"/>
      <c r="F476" s="33"/>
      <c r="G476" s="32"/>
      <c r="H476" s="32"/>
      <c r="I476" s="34" t="str">
        <f t="shared" si="30"/>
        <v/>
      </c>
      <c r="J476" s="38" t="str">
        <f t="shared" si="31"/>
        <v/>
      </c>
    </row>
    <row r="477" spans="1:10" ht="31.95" customHeight="1" x14ac:dyDescent="0.3">
      <c r="A477" s="32"/>
      <c r="B477" s="38" t="str">
        <f t="shared" si="28"/>
        <v/>
      </c>
      <c r="C477" s="34" t="str">
        <f t="shared" si="29"/>
        <v/>
      </c>
      <c r="D477" s="33"/>
      <c r="E477" s="33"/>
      <c r="F477" s="33"/>
      <c r="G477" s="32"/>
      <c r="H477" s="32"/>
      <c r="I477" s="34" t="str">
        <f t="shared" si="30"/>
        <v/>
      </c>
      <c r="J477" s="38" t="str">
        <f t="shared" si="31"/>
        <v/>
      </c>
    </row>
    <row r="478" spans="1:10" ht="31.95" customHeight="1" x14ac:dyDescent="0.3">
      <c r="A478" s="32"/>
      <c r="B478" s="38" t="str">
        <f t="shared" si="28"/>
        <v/>
      </c>
      <c r="C478" s="34" t="str">
        <f t="shared" si="29"/>
        <v/>
      </c>
      <c r="D478" s="33"/>
      <c r="E478" s="33"/>
      <c r="F478" s="33"/>
      <c r="G478" s="32"/>
      <c r="H478" s="32"/>
      <c r="I478" s="34" t="str">
        <f t="shared" si="30"/>
        <v/>
      </c>
      <c r="J478" s="38" t="str">
        <f t="shared" si="31"/>
        <v/>
      </c>
    </row>
    <row r="479" spans="1:10" ht="31.95" customHeight="1" x14ac:dyDescent="0.3">
      <c r="A479" s="32"/>
      <c r="B479" s="38" t="str">
        <f t="shared" si="28"/>
        <v/>
      </c>
      <c r="C479" s="34" t="str">
        <f t="shared" si="29"/>
        <v/>
      </c>
      <c r="D479" s="33"/>
      <c r="E479" s="33"/>
      <c r="F479" s="33"/>
      <c r="G479" s="32"/>
      <c r="H479" s="32"/>
      <c r="I479" s="34" t="str">
        <f t="shared" si="30"/>
        <v/>
      </c>
      <c r="J479" s="38" t="str">
        <f t="shared" si="31"/>
        <v/>
      </c>
    </row>
    <row r="480" spans="1:10" ht="31.95" customHeight="1" x14ac:dyDescent="0.3">
      <c r="A480" s="32"/>
      <c r="B480" s="38" t="str">
        <f t="shared" si="28"/>
        <v/>
      </c>
      <c r="C480" s="34" t="str">
        <f t="shared" si="29"/>
        <v/>
      </c>
      <c r="D480" s="33"/>
      <c r="E480" s="33"/>
      <c r="F480" s="33"/>
      <c r="G480" s="32"/>
      <c r="H480" s="32"/>
      <c r="I480" s="34" t="str">
        <f t="shared" si="30"/>
        <v/>
      </c>
      <c r="J480" s="38" t="str">
        <f t="shared" si="31"/>
        <v/>
      </c>
    </row>
    <row r="481" spans="1:10" ht="31.95" customHeight="1" x14ac:dyDescent="0.3">
      <c r="A481" s="32"/>
      <c r="B481" s="38" t="str">
        <f t="shared" si="28"/>
        <v/>
      </c>
      <c r="C481" s="34" t="str">
        <f t="shared" si="29"/>
        <v/>
      </c>
      <c r="D481" s="33"/>
      <c r="E481" s="33"/>
      <c r="F481" s="33"/>
      <c r="G481" s="32"/>
      <c r="H481" s="32"/>
      <c r="I481" s="34" t="str">
        <f t="shared" si="30"/>
        <v/>
      </c>
      <c r="J481" s="38" t="str">
        <f t="shared" si="31"/>
        <v/>
      </c>
    </row>
    <row r="482" spans="1:10" ht="31.95" customHeight="1" x14ac:dyDescent="0.3">
      <c r="A482" s="32"/>
      <c r="B482" s="38" t="str">
        <f t="shared" si="28"/>
        <v/>
      </c>
      <c r="C482" s="34" t="str">
        <f t="shared" si="29"/>
        <v/>
      </c>
      <c r="D482" s="33"/>
      <c r="E482" s="33"/>
      <c r="F482" s="33"/>
      <c r="G482" s="32"/>
      <c r="H482" s="32"/>
      <c r="I482" s="34" t="str">
        <f t="shared" si="30"/>
        <v/>
      </c>
      <c r="J482" s="38" t="str">
        <f t="shared" si="31"/>
        <v/>
      </c>
    </row>
    <row r="483" spans="1:10" ht="31.95" customHeight="1" x14ac:dyDescent="0.3">
      <c r="A483" s="32"/>
      <c r="B483" s="38" t="str">
        <f t="shared" si="28"/>
        <v/>
      </c>
      <c r="C483" s="34" t="str">
        <f t="shared" si="29"/>
        <v/>
      </c>
      <c r="D483" s="33"/>
      <c r="E483" s="33"/>
      <c r="F483" s="33"/>
      <c r="G483" s="32"/>
      <c r="H483" s="32"/>
      <c r="I483" s="34" t="str">
        <f t="shared" si="30"/>
        <v/>
      </c>
      <c r="J483" s="38" t="str">
        <f t="shared" si="31"/>
        <v/>
      </c>
    </row>
    <row r="484" spans="1:10" ht="31.95" customHeight="1" x14ac:dyDescent="0.3">
      <c r="A484" s="32"/>
      <c r="B484" s="38" t="str">
        <f t="shared" si="28"/>
        <v/>
      </c>
      <c r="C484" s="34" t="str">
        <f t="shared" si="29"/>
        <v/>
      </c>
      <c r="D484" s="33"/>
      <c r="E484" s="33"/>
      <c r="F484" s="33"/>
      <c r="G484" s="32"/>
      <c r="H484" s="32"/>
      <c r="I484" s="34" t="str">
        <f t="shared" si="30"/>
        <v/>
      </c>
      <c r="J484" s="38" t="str">
        <f t="shared" si="31"/>
        <v/>
      </c>
    </row>
    <row r="485" spans="1:10" ht="31.95" customHeight="1" x14ac:dyDescent="0.3">
      <c r="A485" s="32"/>
      <c r="B485" s="38" t="str">
        <f t="shared" si="28"/>
        <v/>
      </c>
      <c r="C485" s="34" t="str">
        <f t="shared" si="29"/>
        <v/>
      </c>
      <c r="D485" s="33"/>
      <c r="E485" s="33"/>
      <c r="F485" s="33"/>
      <c r="G485" s="32"/>
      <c r="H485" s="32"/>
      <c r="I485" s="34" t="str">
        <f t="shared" si="30"/>
        <v/>
      </c>
      <c r="J485" s="38" t="str">
        <f t="shared" si="31"/>
        <v/>
      </c>
    </row>
    <row r="486" spans="1:10" ht="31.95" customHeight="1" x14ac:dyDescent="0.3">
      <c r="A486" s="32"/>
      <c r="B486" s="38" t="str">
        <f t="shared" si="28"/>
        <v/>
      </c>
      <c r="C486" s="34" t="str">
        <f t="shared" si="29"/>
        <v/>
      </c>
      <c r="D486" s="33"/>
      <c r="E486" s="33"/>
      <c r="F486" s="33"/>
      <c r="G486" s="32"/>
      <c r="H486" s="32"/>
      <c r="I486" s="34" t="str">
        <f t="shared" si="30"/>
        <v/>
      </c>
      <c r="J486" s="38" t="str">
        <f t="shared" si="31"/>
        <v/>
      </c>
    </row>
    <row r="487" spans="1:10" ht="31.95" customHeight="1" x14ac:dyDescent="0.3">
      <c r="A487" s="32"/>
      <c r="B487" s="38" t="str">
        <f t="shared" si="28"/>
        <v/>
      </c>
      <c r="C487" s="34" t="str">
        <f t="shared" si="29"/>
        <v/>
      </c>
      <c r="D487" s="33"/>
      <c r="E487" s="33"/>
      <c r="F487" s="33"/>
      <c r="G487" s="32"/>
      <c r="H487" s="32"/>
      <c r="I487" s="34" t="str">
        <f t="shared" si="30"/>
        <v/>
      </c>
      <c r="J487" s="38" t="str">
        <f t="shared" si="31"/>
        <v/>
      </c>
    </row>
    <row r="488" spans="1:10" ht="31.95" customHeight="1" x14ac:dyDescent="0.3">
      <c r="A488" s="32"/>
      <c r="B488" s="38" t="str">
        <f t="shared" si="28"/>
        <v/>
      </c>
      <c r="C488" s="34" t="str">
        <f t="shared" si="29"/>
        <v/>
      </c>
      <c r="D488" s="33"/>
      <c r="E488" s="33"/>
      <c r="F488" s="33"/>
      <c r="G488" s="32"/>
      <c r="H488" s="32"/>
      <c r="I488" s="34" t="str">
        <f t="shared" si="30"/>
        <v/>
      </c>
      <c r="J488" s="38" t="str">
        <f t="shared" si="31"/>
        <v/>
      </c>
    </row>
    <row r="489" spans="1:10" ht="31.95" customHeight="1" x14ac:dyDescent="0.3">
      <c r="A489" s="32"/>
      <c r="B489" s="38" t="str">
        <f t="shared" si="28"/>
        <v/>
      </c>
      <c r="C489" s="34" t="str">
        <f t="shared" si="29"/>
        <v/>
      </c>
      <c r="D489" s="33"/>
      <c r="E489" s="33"/>
      <c r="F489" s="33"/>
      <c r="G489" s="32"/>
      <c r="H489" s="32"/>
      <c r="I489" s="34" t="str">
        <f t="shared" si="30"/>
        <v/>
      </c>
      <c r="J489" s="38" t="str">
        <f t="shared" si="31"/>
        <v/>
      </c>
    </row>
    <row r="490" spans="1:10" ht="31.95" customHeight="1" x14ac:dyDescent="0.3">
      <c r="A490" s="32"/>
      <c r="B490" s="38" t="str">
        <f t="shared" si="28"/>
        <v/>
      </c>
      <c r="C490" s="34" t="str">
        <f t="shared" si="29"/>
        <v/>
      </c>
      <c r="D490" s="33"/>
      <c r="E490" s="33"/>
      <c r="F490" s="33"/>
      <c r="G490" s="32"/>
      <c r="H490" s="32"/>
      <c r="I490" s="34" t="str">
        <f t="shared" si="30"/>
        <v/>
      </c>
      <c r="J490" s="38" t="str">
        <f t="shared" si="31"/>
        <v/>
      </c>
    </row>
    <row r="491" spans="1:10" ht="31.95" customHeight="1" x14ac:dyDescent="0.3">
      <c r="A491" s="32"/>
      <c r="B491" s="38" t="str">
        <f t="shared" si="28"/>
        <v/>
      </c>
      <c r="C491" s="34" t="str">
        <f t="shared" si="29"/>
        <v/>
      </c>
      <c r="D491" s="33"/>
      <c r="E491" s="33"/>
      <c r="F491" s="33"/>
      <c r="G491" s="32"/>
      <c r="H491" s="32"/>
      <c r="I491" s="34" t="str">
        <f t="shared" si="30"/>
        <v/>
      </c>
      <c r="J491" s="38" t="str">
        <f t="shared" si="31"/>
        <v/>
      </c>
    </row>
    <row r="492" spans="1:10" ht="31.95" customHeight="1" x14ac:dyDescent="0.3">
      <c r="A492" s="32"/>
      <c r="B492" s="38" t="str">
        <f t="shared" si="28"/>
        <v/>
      </c>
      <c r="C492" s="34" t="str">
        <f t="shared" si="29"/>
        <v/>
      </c>
      <c r="D492" s="33"/>
      <c r="E492" s="33"/>
      <c r="F492" s="33"/>
      <c r="G492" s="32"/>
      <c r="H492" s="32"/>
      <c r="I492" s="34" t="str">
        <f t="shared" si="30"/>
        <v/>
      </c>
      <c r="J492" s="38" t="str">
        <f t="shared" si="31"/>
        <v/>
      </c>
    </row>
    <row r="493" spans="1:10" ht="31.95" customHeight="1" x14ac:dyDescent="0.3">
      <c r="A493" s="32"/>
      <c r="B493" s="38" t="str">
        <f t="shared" si="28"/>
        <v/>
      </c>
      <c r="C493" s="34" t="str">
        <f t="shared" si="29"/>
        <v/>
      </c>
      <c r="D493" s="33"/>
      <c r="E493" s="33"/>
      <c r="F493" s="33"/>
      <c r="G493" s="32"/>
      <c r="H493" s="32"/>
      <c r="I493" s="34" t="str">
        <f t="shared" si="30"/>
        <v/>
      </c>
      <c r="J493" s="38" t="str">
        <f t="shared" si="31"/>
        <v/>
      </c>
    </row>
    <row r="494" spans="1:10" ht="31.95" customHeight="1" x14ac:dyDescent="0.3">
      <c r="A494" s="32"/>
      <c r="B494" s="38" t="str">
        <f t="shared" si="28"/>
        <v/>
      </c>
      <c r="C494" s="34" t="str">
        <f t="shared" si="29"/>
        <v/>
      </c>
      <c r="D494" s="33"/>
      <c r="E494" s="33"/>
      <c r="F494" s="33"/>
      <c r="G494" s="32"/>
      <c r="H494" s="32"/>
      <c r="I494" s="34" t="str">
        <f t="shared" si="30"/>
        <v/>
      </c>
      <c r="J494" s="38" t="str">
        <f t="shared" si="31"/>
        <v/>
      </c>
    </row>
    <row r="495" spans="1:10" ht="31.95" customHeight="1" x14ac:dyDescent="0.3">
      <c r="A495" s="32"/>
      <c r="B495" s="38" t="str">
        <f t="shared" si="28"/>
        <v/>
      </c>
      <c r="C495" s="34" t="str">
        <f t="shared" si="29"/>
        <v/>
      </c>
      <c r="D495" s="33"/>
      <c r="E495" s="33"/>
      <c r="F495" s="33"/>
      <c r="G495" s="32"/>
      <c r="H495" s="32"/>
      <c r="I495" s="34" t="str">
        <f t="shared" si="30"/>
        <v/>
      </c>
      <c r="J495" s="38" t="str">
        <f t="shared" si="31"/>
        <v/>
      </c>
    </row>
    <row r="496" spans="1:10" ht="31.95" customHeight="1" x14ac:dyDescent="0.3">
      <c r="A496" s="32"/>
      <c r="B496" s="38" t="str">
        <f t="shared" si="28"/>
        <v/>
      </c>
      <c r="C496" s="34" t="str">
        <f t="shared" si="29"/>
        <v/>
      </c>
      <c r="D496" s="33"/>
      <c r="E496" s="33"/>
      <c r="F496" s="33"/>
      <c r="G496" s="32"/>
      <c r="H496" s="32"/>
      <c r="I496" s="34" t="str">
        <f t="shared" si="30"/>
        <v/>
      </c>
      <c r="J496" s="38" t="str">
        <f t="shared" si="31"/>
        <v/>
      </c>
    </row>
    <row r="497" spans="1:10" ht="31.95" customHeight="1" x14ac:dyDescent="0.3">
      <c r="A497" s="32"/>
      <c r="B497" s="38" t="str">
        <f t="shared" si="28"/>
        <v/>
      </c>
      <c r="C497" s="34" t="str">
        <f t="shared" si="29"/>
        <v/>
      </c>
      <c r="D497" s="33"/>
      <c r="E497" s="33"/>
      <c r="F497" s="33"/>
      <c r="G497" s="32"/>
      <c r="H497" s="32"/>
      <c r="I497" s="34" t="str">
        <f t="shared" si="30"/>
        <v/>
      </c>
      <c r="J497" s="38" t="str">
        <f t="shared" si="31"/>
        <v/>
      </c>
    </row>
    <row r="498" spans="1:10" ht="31.95" customHeight="1" x14ac:dyDescent="0.3">
      <c r="A498" s="32"/>
      <c r="B498" s="38" t="str">
        <f t="shared" si="28"/>
        <v/>
      </c>
      <c r="C498" s="34" t="str">
        <f t="shared" si="29"/>
        <v/>
      </c>
      <c r="D498" s="33"/>
      <c r="E498" s="33"/>
      <c r="F498" s="33"/>
      <c r="G498" s="32"/>
      <c r="H498" s="32"/>
      <c r="I498" s="34" t="str">
        <f t="shared" si="30"/>
        <v/>
      </c>
      <c r="J498" s="38" t="str">
        <f t="shared" si="31"/>
        <v/>
      </c>
    </row>
    <row r="499" spans="1:10" ht="31.95" customHeight="1" x14ac:dyDescent="0.3">
      <c r="A499" s="32"/>
      <c r="B499" s="38" t="str">
        <f t="shared" si="28"/>
        <v/>
      </c>
      <c r="C499" s="34" t="str">
        <f t="shared" si="29"/>
        <v/>
      </c>
      <c r="D499" s="33"/>
      <c r="E499" s="33"/>
      <c r="F499" s="33"/>
      <c r="G499" s="32"/>
      <c r="H499" s="32"/>
      <c r="I499" s="34" t="str">
        <f t="shared" si="30"/>
        <v/>
      </c>
      <c r="J499" s="38" t="str">
        <f t="shared" si="31"/>
        <v/>
      </c>
    </row>
    <row r="500" spans="1:10" ht="31.95" customHeight="1" x14ac:dyDescent="0.3">
      <c r="A500" s="32"/>
      <c r="B500" s="38" t="str">
        <f t="shared" si="28"/>
        <v/>
      </c>
      <c r="C500" s="34" t="str">
        <f t="shared" si="29"/>
        <v/>
      </c>
      <c r="D500" s="33"/>
      <c r="E500" s="33"/>
      <c r="F500" s="33"/>
      <c r="G500" s="32"/>
      <c r="H500" s="32"/>
      <c r="I500" s="34" t="str">
        <f t="shared" si="30"/>
        <v/>
      </c>
      <c r="J500" s="38" t="str">
        <f t="shared" si="31"/>
        <v/>
      </c>
    </row>
    <row r="501" spans="1:10" ht="31.95" customHeight="1" x14ac:dyDescent="0.3">
      <c r="A501" s="32"/>
      <c r="B501" s="38" t="str">
        <f t="shared" si="28"/>
        <v/>
      </c>
      <c r="C501" s="34" t="str">
        <f t="shared" si="29"/>
        <v/>
      </c>
      <c r="D501" s="33"/>
      <c r="E501" s="33"/>
      <c r="F501" s="33"/>
      <c r="G501" s="32"/>
      <c r="H501" s="32"/>
      <c r="I501" s="34" t="str">
        <f t="shared" si="30"/>
        <v/>
      </c>
      <c r="J501" s="38" t="str">
        <f t="shared" si="31"/>
        <v/>
      </c>
    </row>
    <row r="502" spans="1:10" ht="31.95" customHeight="1" x14ac:dyDescent="0.3">
      <c r="A502" s="32"/>
      <c r="B502" s="38" t="str">
        <f t="shared" si="28"/>
        <v/>
      </c>
      <c r="C502" s="34" t="str">
        <f t="shared" si="29"/>
        <v/>
      </c>
      <c r="D502" s="33"/>
      <c r="E502" s="33"/>
      <c r="F502" s="33"/>
      <c r="G502" s="32"/>
      <c r="H502" s="32"/>
      <c r="I502" s="34" t="str">
        <f t="shared" si="30"/>
        <v/>
      </c>
      <c r="J502" s="38" t="str">
        <f t="shared" si="31"/>
        <v/>
      </c>
    </row>
    <row r="503" spans="1:10" ht="31.95" customHeight="1" x14ac:dyDescent="0.3">
      <c r="A503" s="32"/>
      <c r="B503" s="38" t="str">
        <f t="shared" si="28"/>
        <v/>
      </c>
      <c r="C503" s="34" t="str">
        <f t="shared" si="29"/>
        <v/>
      </c>
      <c r="D503" s="33"/>
      <c r="E503" s="33"/>
      <c r="F503" s="33"/>
      <c r="G503" s="32"/>
      <c r="H503" s="32"/>
      <c r="I503" s="34" t="str">
        <f t="shared" si="30"/>
        <v/>
      </c>
      <c r="J503" s="38" t="str">
        <f t="shared" si="31"/>
        <v/>
      </c>
    </row>
    <row r="504" spans="1:10" ht="31.95" customHeight="1" x14ac:dyDescent="0.3">
      <c r="A504" s="32"/>
      <c r="B504" s="38" t="str">
        <f t="shared" si="28"/>
        <v/>
      </c>
      <c r="C504" s="34" t="str">
        <f t="shared" si="29"/>
        <v/>
      </c>
      <c r="D504" s="33"/>
      <c r="E504" s="33"/>
      <c r="F504" s="33"/>
      <c r="G504" s="32"/>
      <c r="H504" s="32"/>
      <c r="I504" s="34" t="str">
        <f t="shared" si="30"/>
        <v/>
      </c>
      <c r="J504" s="38" t="str">
        <f t="shared" si="31"/>
        <v/>
      </c>
    </row>
    <row r="505" spans="1:10" ht="31.95" customHeight="1" x14ac:dyDescent="0.3">
      <c r="A505" s="32"/>
      <c r="B505" s="38" t="str">
        <f t="shared" si="28"/>
        <v/>
      </c>
      <c r="C505" s="34" t="str">
        <f t="shared" si="29"/>
        <v/>
      </c>
      <c r="D505" s="33"/>
      <c r="E505" s="33"/>
      <c r="F505" s="33"/>
      <c r="G505" s="32"/>
      <c r="H505" s="32"/>
      <c r="I505" s="34" t="str">
        <f t="shared" si="30"/>
        <v/>
      </c>
      <c r="J505" s="38" t="str">
        <f t="shared" si="31"/>
        <v/>
      </c>
    </row>
    <row r="506" spans="1:10" ht="31.95" customHeight="1" x14ac:dyDescent="0.3">
      <c r="A506" s="32"/>
      <c r="B506" s="38" t="str">
        <f t="shared" si="28"/>
        <v/>
      </c>
      <c r="C506" s="34" t="str">
        <f t="shared" si="29"/>
        <v/>
      </c>
      <c r="D506" s="33"/>
      <c r="E506" s="33"/>
      <c r="F506" s="33"/>
      <c r="G506" s="32"/>
      <c r="H506" s="32"/>
      <c r="I506" s="34" t="str">
        <f t="shared" si="30"/>
        <v/>
      </c>
      <c r="J506" s="38" t="str">
        <f t="shared" si="31"/>
        <v/>
      </c>
    </row>
    <row r="507" spans="1:10" ht="31.95" customHeight="1" x14ac:dyDescent="0.3">
      <c r="A507" s="32"/>
      <c r="B507" s="38" t="str">
        <f t="shared" si="28"/>
        <v/>
      </c>
      <c r="C507" s="34" t="str">
        <f t="shared" si="29"/>
        <v/>
      </c>
      <c r="D507" s="33"/>
      <c r="E507" s="33"/>
      <c r="F507" s="33"/>
      <c r="G507" s="32"/>
      <c r="H507" s="32"/>
      <c r="I507" s="34" t="str">
        <f t="shared" si="30"/>
        <v/>
      </c>
      <c r="J507" s="38" t="str">
        <f t="shared" si="31"/>
        <v/>
      </c>
    </row>
    <row r="508" spans="1:10" ht="31.95" customHeight="1" x14ac:dyDescent="0.3">
      <c r="A508" s="32"/>
      <c r="B508" s="38" t="str">
        <f t="shared" si="28"/>
        <v/>
      </c>
      <c r="C508" s="34" t="str">
        <f t="shared" si="29"/>
        <v/>
      </c>
      <c r="D508" s="33"/>
      <c r="E508" s="33"/>
      <c r="F508" s="33"/>
      <c r="G508" s="32"/>
      <c r="H508" s="32"/>
      <c r="I508" s="34" t="str">
        <f t="shared" si="30"/>
        <v/>
      </c>
      <c r="J508" s="38" t="str">
        <f t="shared" si="31"/>
        <v/>
      </c>
    </row>
    <row r="509" spans="1:10" ht="31.95" customHeight="1" x14ac:dyDescent="0.3">
      <c r="A509" s="32"/>
      <c r="B509" s="38" t="str">
        <f t="shared" si="28"/>
        <v/>
      </c>
      <c r="C509" s="34" t="str">
        <f t="shared" si="29"/>
        <v/>
      </c>
      <c r="D509" s="33"/>
      <c r="E509" s="33"/>
      <c r="F509" s="33"/>
      <c r="G509" s="32"/>
      <c r="H509" s="32"/>
      <c r="I509" s="34" t="str">
        <f t="shared" si="30"/>
        <v/>
      </c>
      <c r="J509" s="38" t="str">
        <f t="shared" si="31"/>
        <v/>
      </c>
    </row>
    <row r="510" spans="1:10" ht="31.95" customHeight="1" x14ac:dyDescent="0.3">
      <c r="A510" s="32"/>
      <c r="B510" s="38" t="str">
        <f t="shared" si="28"/>
        <v/>
      </c>
      <c r="C510" s="34" t="str">
        <f t="shared" si="29"/>
        <v/>
      </c>
      <c r="D510" s="33"/>
      <c r="E510" s="33"/>
      <c r="F510" s="33"/>
      <c r="G510" s="32"/>
      <c r="H510" s="32"/>
      <c r="I510" s="34" t="str">
        <f t="shared" si="30"/>
        <v/>
      </c>
      <c r="J510" s="38" t="str">
        <f t="shared" si="31"/>
        <v/>
      </c>
    </row>
    <row r="511" spans="1:10" ht="31.95" customHeight="1" x14ac:dyDescent="0.3">
      <c r="A511" s="32"/>
      <c r="B511" s="38" t="str">
        <f t="shared" si="28"/>
        <v/>
      </c>
      <c r="C511" s="34" t="str">
        <f t="shared" si="29"/>
        <v/>
      </c>
      <c r="D511" s="33"/>
      <c r="E511" s="33"/>
      <c r="F511" s="33"/>
      <c r="G511" s="32"/>
      <c r="H511" s="32"/>
      <c r="I511" s="34" t="str">
        <f t="shared" si="30"/>
        <v/>
      </c>
      <c r="J511" s="38" t="str">
        <f t="shared" si="31"/>
        <v/>
      </c>
    </row>
    <row r="512" spans="1:10" ht="31.95" customHeight="1" x14ac:dyDescent="0.3">
      <c r="A512" s="32"/>
      <c r="B512" s="38" t="str">
        <f t="shared" si="28"/>
        <v/>
      </c>
      <c r="C512" s="34" t="str">
        <f t="shared" si="29"/>
        <v/>
      </c>
      <c r="D512" s="33"/>
      <c r="E512" s="33"/>
      <c r="F512" s="33"/>
      <c r="G512" s="32"/>
      <c r="H512" s="32"/>
      <c r="I512" s="34" t="str">
        <f t="shared" si="30"/>
        <v/>
      </c>
      <c r="J512" s="38" t="str">
        <f t="shared" si="31"/>
        <v/>
      </c>
    </row>
    <row r="513" spans="1:10" ht="31.95" customHeight="1" x14ac:dyDescent="0.3">
      <c r="A513" s="32"/>
      <c r="B513" s="38" t="str">
        <f t="shared" si="28"/>
        <v/>
      </c>
      <c r="C513" s="34" t="str">
        <f t="shared" si="29"/>
        <v/>
      </c>
      <c r="D513" s="33"/>
      <c r="E513" s="33"/>
      <c r="F513" s="33"/>
      <c r="G513" s="32"/>
      <c r="H513" s="32"/>
      <c r="I513" s="34" t="str">
        <f t="shared" si="30"/>
        <v/>
      </c>
      <c r="J513" s="38" t="str">
        <f t="shared" si="31"/>
        <v/>
      </c>
    </row>
    <row r="514" spans="1:10" ht="31.95" customHeight="1" x14ac:dyDescent="0.3">
      <c r="A514" s="32"/>
      <c r="B514" s="38" t="str">
        <f t="shared" si="28"/>
        <v/>
      </c>
      <c r="C514" s="34" t="str">
        <f t="shared" si="29"/>
        <v/>
      </c>
      <c r="D514" s="33"/>
      <c r="E514" s="33"/>
      <c r="F514" s="33"/>
      <c r="G514" s="32"/>
      <c r="H514" s="32"/>
      <c r="I514" s="34" t="str">
        <f t="shared" si="30"/>
        <v/>
      </c>
      <c r="J514" s="38" t="str">
        <f t="shared" si="31"/>
        <v/>
      </c>
    </row>
    <row r="515" spans="1:10" ht="31.95" customHeight="1" x14ac:dyDescent="0.3">
      <c r="A515" s="32"/>
      <c r="B515" s="38" t="str">
        <f t="shared" si="28"/>
        <v/>
      </c>
      <c r="C515" s="34" t="str">
        <f t="shared" si="29"/>
        <v/>
      </c>
      <c r="D515" s="33"/>
      <c r="E515" s="33"/>
      <c r="F515" s="33"/>
      <c r="G515" s="32"/>
      <c r="H515" s="32"/>
      <c r="I515" s="34" t="str">
        <f t="shared" si="30"/>
        <v/>
      </c>
      <c r="J515" s="38" t="str">
        <f t="shared" si="31"/>
        <v/>
      </c>
    </row>
    <row r="516" spans="1:10" ht="31.95" customHeight="1" x14ac:dyDescent="0.3">
      <c r="A516" s="32"/>
      <c r="B516" s="38" t="str">
        <f t="shared" ref="B516:B579" si="32">IF($A516="","",_xlfn.XLOOKUP($A516,Proy_Folio,Proy_Nombre,""))</f>
        <v/>
      </c>
      <c r="C516" s="34" t="str">
        <f t="shared" ref="C516:C579" si="33">IF($A516="","",_xlfn.XLOOKUP($A516,Proy_Folio,Proy_Tipo,""))</f>
        <v/>
      </c>
      <c r="D516" s="33"/>
      <c r="E516" s="33"/>
      <c r="F516" s="33"/>
      <c r="G516" s="32"/>
      <c r="H516" s="32"/>
      <c r="I516" s="34" t="str">
        <f t="shared" ref="I516:I579" si="34">IF(OR($D516="",$C516=""),"",IF(ISNUMBER(SEARCH($C516,_xlfn.XLOOKUP($D516,Cat_ElemPrep,ElemPrep_Tipos,""))),INDEX(Cat_SiNo,1),INDEX(Cat_SiNo,2)))</f>
        <v/>
      </c>
      <c r="J516" s="38" t="str">
        <f t="shared" ref="J516:J579" si="35">IF($A516="","",IF(COUNTIF(Proy_Folio,$A516)=0,"Folio no registrado en 01_Proyectos",IF($D516="","Falta indicar el elemento",IF(AND($E516=INDEX(Cat_SiNo,1),$I516=INDEX(Cat_SiNo,2)),"El elemento no corresponde al tipo de intervención (Ap. 4.5)",IF(AND($E516=INDEX(Cat_SiNo,1),$F516=""),"Falta el estado de integración",IF(AND($E516=INDEX(Cat_SiNo,1),$F516=Est_Integrado,$G516=""),"Elemento Integrado sin referencia de soporte",""))))))</f>
        <v/>
      </c>
    </row>
    <row r="517" spans="1:10" ht="31.95" customHeight="1" x14ac:dyDescent="0.3">
      <c r="A517" s="32"/>
      <c r="B517" s="38" t="str">
        <f t="shared" si="32"/>
        <v/>
      </c>
      <c r="C517" s="34" t="str">
        <f t="shared" si="33"/>
        <v/>
      </c>
      <c r="D517" s="33"/>
      <c r="E517" s="33"/>
      <c r="F517" s="33"/>
      <c r="G517" s="32"/>
      <c r="H517" s="32"/>
      <c r="I517" s="34" t="str">
        <f t="shared" si="34"/>
        <v/>
      </c>
      <c r="J517" s="38" t="str">
        <f t="shared" si="35"/>
        <v/>
      </c>
    </row>
    <row r="518" spans="1:10" ht="31.95" customHeight="1" x14ac:dyDescent="0.3">
      <c r="A518" s="32"/>
      <c r="B518" s="38" t="str">
        <f t="shared" si="32"/>
        <v/>
      </c>
      <c r="C518" s="34" t="str">
        <f t="shared" si="33"/>
        <v/>
      </c>
      <c r="D518" s="33"/>
      <c r="E518" s="33"/>
      <c r="F518" s="33"/>
      <c r="G518" s="32"/>
      <c r="H518" s="32"/>
      <c r="I518" s="34" t="str">
        <f t="shared" si="34"/>
        <v/>
      </c>
      <c r="J518" s="38" t="str">
        <f t="shared" si="35"/>
        <v/>
      </c>
    </row>
    <row r="519" spans="1:10" ht="31.95" customHeight="1" x14ac:dyDescent="0.3">
      <c r="A519" s="32"/>
      <c r="B519" s="38" t="str">
        <f t="shared" si="32"/>
        <v/>
      </c>
      <c r="C519" s="34" t="str">
        <f t="shared" si="33"/>
        <v/>
      </c>
      <c r="D519" s="33"/>
      <c r="E519" s="33"/>
      <c r="F519" s="33"/>
      <c r="G519" s="32"/>
      <c r="H519" s="32"/>
      <c r="I519" s="34" t="str">
        <f t="shared" si="34"/>
        <v/>
      </c>
      <c r="J519" s="38" t="str">
        <f t="shared" si="35"/>
        <v/>
      </c>
    </row>
    <row r="520" spans="1:10" ht="31.95" customHeight="1" x14ac:dyDescent="0.3">
      <c r="A520" s="32"/>
      <c r="B520" s="38" t="str">
        <f t="shared" si="32"/>
        <v/>
      </c>
      <c r="C520" s="34" t="str">
        <f t="shared" si="33"/>
        <v/>
      </c>
      <c r="D520" s="33"/>
      <c r="E520" s="33"/>
      <c r="F520" s="33"/>
      <c r="G520" s="32"/>
      <c r="H520" s="32"/>
      <c r="I520" s="34" t="str">
        <f t="shared" si="34"/>
        <v/>
      </c>
      <c r="J520" s="38" t="str">
        <f t="shared" si="35"/>
        <v/>
      </c>
    </row>
    <row r="521" spans="1:10" ht="31.95" customHeight="1" x14ac:dyDescent="0.3">
      <c r="A521" s="32"/>
      <c r="B521" s="38" t="str">
        <f t="shared" si="32"/>
        <v/>
      </c>
      <c r="C521" s="34" t="str">
        <f t="shared" si="33"/>
        <v/>
      </c>
      <c r="D521" s="33"/>
      <c r="E521" s="33"/>
      <c r="F521" s="33"/>
      <c r="G521" s="32"/>
      <c r="H521" s="32"/>
      <c r="I521" s="34" t="str">
        <f t="shared" si="34"/>
        <v/>
      </c>
      <c r="J521" s="38" t="str">
        <f t="shared" si="35"/>
        <v/>
      </c>
    </row>
    <row r="522" spans="1:10" ht="31.95" customHeight="1" x14ac:dyDescent="0.3">
      <c r="A522" s="32"/>
      <c r="B522" s="38" t="str">
        <f t="shared" si="32"/>
        <v/>
      </c>
      <c r="C522" s="34" t="str">
        <f t="shared" si="33"/>
        <v/>
      </c>
      <c r="D522" s="33"/>
      <c r="E522" s="33"/>
      <c r="F522" s="33"/>
      <c r="G522" s="32"/>
      <c r="H522" s="32"/>
      <c r="I522" s="34" t="str">
        <f t="shared" si="34"/>
        <v/>
      </c>
      <c r="J522" s="38" t="str">
        <f t="shared" si="35"/>
        <v/>
      </c>
    </row>
    <row r="523" spans="1:10" ht="31.95" customHeight="1" x14ac:dyDescent="0.3">
      <c r="A523" s="32"/>
      <c r="B523" s="38" t="str">
        <f t="shared" si="32"/>
        <v/>
      </c>
      <c r="C523" s="34" t="str">
        <f t="shared" si="33"/>
        <v/>
      </c>
      <c r="D523" s="33"/>
      <c r="E523" s="33"/>
      <c r="F523" s="33"/>
      <c r="G523" s="32"/>
      <c r="H523" s="32"/>
      <c r="I523" s="34" t="str">
        <f t="shared" si="34"/>
        <v/>
      </c>
      <c r="J523" s="38" t="str">
        <f t="shared" si="35"/>
        <v/>
      </c>
    </row>
    <row r="524" spans="1:10" ht="31.95" customHeight="1" x14ac:dyDescent="0.3">
      <c r="A524" s="32"/>
      <c r="B524" s="38" t="str">
        <f t="shared" si="32"/>
        <v/>
      </c>
      <c r="C524" s="34" t="str">
        <f t="shared" si="33"/>
        <v/>
      </c>
      <c r="D524" s="33"/>
      <c r="E524" s="33"/>
      <c r="F524" s="33"/>
      <c r="G524" s="32"/>
      <c r="H524" s="32"/>
      <c r="I524" s="34" t="str">
        <f t="shared" si="34"/>
        <v/>
      </c>
      <c r="J524" s="38" t="str">
        <f t="shared" si="35"/>
        <v/>
      </c>
    </row>
    <row r="525" spans="1:10" ht="31.95" customHeight="1" x14ac:dyDescent="0.3">
      <c r="A525" s="32"/>
      <c r="B525" s="38" t="str">
        <f t="shared" si="32"/>
        <v/>
      </c>
      <c r="C525" s="34" t="str">
        <f t="shared" si="33"/>
        <v/>
      </c>
      <c r="D525" s="33"/>
      <c r="E525" s="33"/>
      <c r="F525" s="33"/>
      <c r="G525" s="32"/>
      <c r="H525" s="32"/>
      <c r="I525" s="34" t="str">
        <f t="shared" si="34"/>
        <v/>
      </c>
      <c r="J525" s="38" t="str">
        <f t="shared" si="35"/>
        <v/>
      </c>
    </row>
    <row r="526" spans="1:10" ht="31.95" customHeight="1" x14ac:dyDescent="0.3">
      <c r="A526" s="32"/>
      <c r="B526" s="38" t="str">
        <f t="shared" si="32"/>
        <v/>
      </c>
      <c r="C526" s="34" t="str">
        <f t="shared" si="33"/>
        <v/>
      </c>
      <c r="D526" s="33"/>
      <c r="E526" s="33"/>
      <c r="F526" s="33"/>
      <c r="G526" s="32"/>
      <c r="H526" s="32"/>
      <c r="I526" s="34" t="str">
        <f t="shared" si="34"/>
        <v/>
      </c>
      <c r="J526" s="38" t="str">
        <f t="shared" si="35"/>
        <v/>
      </c>
    </row>
    <row r="527" spans="1:10" ht="31.95" customHeight="1" x14ac:dyDescent="0.3">
      <c r="A527" s="32"/>
      <c r="B527" s="38" t="str">
        <f t="shared" si="32"/>
        <v/>
      </c>
      <c r="C527" s="34" t="str">
        <f t="shared" si="33"/>
        <v/>
      </c>
      <c r="D527" s="33"/>
      <c r="E527" s="33"/>
      <c r="F527" s="33"/>
      <c r="G527" s="32"/>
      <c r="H527" s="32"/>
      <c r="I527" s="34" t="str">
        <f t="shared" si="34"/>
        <v/>
      </c>
      <c r="J527" s="38" t="str">
        <f t="shared" si="35"/>
        <v/>
      </c>
    </row>
    <row r="528" spans="1:10" ht="31.95" customHeight="1" x14ac:dyDescent="0.3">
      <c r="A528" s="32"/>
      <c r="B528" s="38" t="str">
        <f t="shared" si="32"/>
        <v/>
      </c>
      <c r="C528" s="34" t="str">
        <f t="shared" si="33"/>
        <v/>
      </c>
      <c r="D528" s="33"/>
      <c r="E528" s="33"/>
      <c r="F528" s="33"/>
      <c r="G528" s="32"/>
      <c r="H528" s="32"/>
      <c r="I528" s="34" t="str">
        <f t="shared" si="34"/>
        <v/>
      </c>
      <c r="J528" s="38" t="str">
        <f t="shared" si="35"/>
        <v/>
      </c>
    </row>
    <row r="529" spans="1:10" ht="31.95" customHeight="1" x14ac:dyDescent="0.3">
      <c r="A529" s="32"/>
      <c r="B529" s="38" t="str">
        <f t="shared" si="32"/>
        <v/>
      </c>
      <c r="C529" s="34" t="str">
        <f t="shared" si="33"/>
        <v/>
      </c>
      <c r="D529" s="33"/>
      <c r="E529" s="33"/>
      <c r="F529" s="33"/>
      <c r="G529" s="32"/>
      <c r="H529" s="32"/>
      <c r="I529" s="34" t="str">
        <f t="shared" si="34"/>
        <v/>
      </c>
      <c r="J529" s="38" t="str">
        <f t="shared" si="35"/>
        <v/>
      </c>
    </row>
    <row r="530" spans="1:10" ht="31.95" customHeight="1" x14ac:dyDescent="0.3">
      <c r="A530" s="32"/>
      <c r="B530" s="38" t="str">
        <f t="shared" si="32"/>
        <v/>
      </c>
      <c r="C530" s="34" t="str">
        <f t="shared" si="33"/>
        <v/>
      </c>
      <c r="D530" s="33"/>
      <c r="E530" s="33"/>
      <c r="F530" s="33"/>
      <c r="G530" s="32"/>
      <c r="H530" s="32"/>
      <c r="I530" s="34" t="str">
        <f t="shared" si="34"/>
        <v/>
      </c>
      <c r="J530" s="38" t="str">
        <f t="shared" si="35"/>
        <v/>
      </c>
    </row>
    <row r="531" spans="1:10" ht="31.95" customHeight="1" x14ac:dyDescent="0.3">
      <c r="A531" s="32"/>
      <c r="B531" s="38" t="str">
        <f t="shared" si="32"/>
        <v/>
      </c>
      <c r="C531" s="34" t="str">
        <f t="shared" si="33"/>
        <v/>
      </c>
      <c r="D531" s="33"/>
      <c r="E531" s="33"/>
      <c r="F531" s="33"/>
      <c r="G531" s="32"/>
      <c r="H531" s="32"/>
      <c r="I531" s="34" t="str">
        <f t="shared" si="34"/>
        <v/>
      </c>
      <c r="J531" s="38" t="str">
        <f t="shared" si="35"/>
        <v/>
      </c>
    </row>
    <row r="532" spans="1:10" ht="31.95" customHeight="1" x14ac:dyDescent="0.3">
      <c r="A532" s="32"/>
      <c r="B532" s="38" t="str">
        <f t="shared" si="32"/>
        <v/>
      </c>
      <c r="C532" s="34" t="str">
        <f t="shared" si="33"/>
        <v/>
      </c>
      <c r="D532" s="33"/>
      <c r="E532" s="33"/>
      <c r="F532" s="33"/>
      <c r="G532" s="32"/>
      <c r="H532" s="32"/>
      <c r="I532" s="34" t="str">
        <f t="shared" si="34"/>
        <v/>
      </c>
      <c r="J532" s="38" t="str">
        <f t="shared" si="35"/>
        <v/>
      </c>
    </row>
    <row r="533" spans="1:10" ht="31.95" customHeight="1" x14ac:dyDescent="0.3">
      <c r="A533" s="32"/>
      <c r="B533" s="38" t="str">
        <f t="shared" si="32"/>
        <v/>
      </c>
      <c r="C533" s="34" t="str">
        <f t="shared" si="33"/>
        <v/>
      </c>
      <c r="D533" s="33"/>
      <c r="E533" s="33"/>
      <c r="F533" s="33"/>
      <c r="G533" s="32"/>
      <c r="H533" s="32"/>
      <c r="I533" s="34" t="str">
        <f t="shared" si="34"/>
        <v/>
      </c>
      <c r="J533" s="38" t="str">
        <f t="shared" si="35"/>
        <v/>
      </c>
    </row>
    <row r="534" spans="1:10" ht="31.95" customHeight="1" x14ac:dyDescent="0.3">
      <c r="A534" s="32"/>
      <c r="B534" s="38" t="str">
        <f t="shared" si="32"/>
        <v/>
      </c>
      <c r="C534" s="34" t="str">
        <f t="shared" si="33"/>
        <v/>
      </c>
      <c r="D534" s="33"/>
      <c r="E534" s="33"/>
      <c r="F534" s="33"/>
      <c r="G534" s="32"/>
      <c r="H534" s="32"/>
      <c r="I534" s="34" t="str">
        <f t="shared" si="34"/>
        <v/>
      </c>
      <c r="J534" s="38" t="str">
        <f t="shared" si="35"/>
        <v/>
      </c>
    </row>
    <row r="535" spans="1:10" ht="31.95" customHeight="1" x14ac:dyDescent="0.3">
      <c r="A535" s="32"/>
      <c r="B535" s="38" t="str">
        <f t="shared" si="32"/>
        <v/>
      </c>
      <c r="C535" s="34" t="str">
        <f t="shared" si="33"/>
        <v/>
      </c>
      <c r="D535" s="33"/>
      <c r="E535" s="33"/>
      <c r="F535" s="33"/>
      <c r="G535" s="32"/>
      <c r="H535" s="32"/>
      <c r="I535" s="34" t="str">
        <f t="shared" si="34"/>
        <v/>
      </c>
      <c r="J535" s="38" t="str">
        <f t="shared" si="35"/>
        <v/>
      </c>
    </row>
    <row r="536" spans="1:10" ht="31.95" customHeight="1" x14ac:dyDescent="0.3">
      <c r="A536" s="32"/>
      <c r="B536" s="38" t="str">
        <f t="shared" si="32"/>
        <v/>
      </c>
      <c r="C536" s="34" t="str">
        <f t="shared" si="33"/>
        <v/>
      </c>
      <c r="D536" s="33"/>
      <c r="E536" s="33"/>
      <c r="F536" s="33"/>
      <c r="G536" s="32"/>
      <c r="H536" s="32"/>
      <c r="I536" s="34" t="str">
        <f t="shared" si="34"/>
        <v/>
      </c>
      <c r="J536" s="38" t="str">
        <f t="shared" si="35"/>
        <v/>
      </c>
    </row>
    <row r="537" spans="1:10" ht="31.95" customHeight="1" x14ac:dyDescent="0.3">
      <c r="A537" s="32"/>
      <c r="B537" s="38" t="str">
        <f t="shared" si="32"/>
        <v/>
      </c>
      <c r="C537" s="34" t="str">
        <f t="shared" si="33"/>
        <v/>
      </c>
      <c r="D537" s="33"/>
      <c r="E537" s="33"/>
      <c r="F537" s="33"/>
      <c r="G537" s="32"/>
      <c r="H537" s="32"/>
      <c r="I537" s="34" t="str">
        <f t="shared" si="34"/>
        <v/>
      </c>
      <c r="J537" s="38" t="str">
        <f t="shared" si="35"/>
        <v/>
      </c>
    </row>
    <row r="538" spans="1:10" ht="31.95" customHeight="1" x14ac:dyDescent="0.3">
      <c r="A538" s="32"/>
      <c r="B538" s="38" t="str">
        <f t="shared" si="32"/>
        <v/>
      </c>
      <c r="C538" s="34" t="str">
        <f t="shared" si="33"/>
        <v/>
      </c>
      <c r="D538" s="33"/>
      <c r="E538" s="33"/>
      <c r="F538" s="33"/>
      <c r="G538" s="32"/>
      <c r="H538" s="32"/>
      <c r="I538" s="34" t="str">
        <f t="shared" si="34"/>
        <v/>
      </c>
      <c r="J538" s="38" t="str">
        <f t="shared" si="35"/>
        <v/>
      </c>
    </row>
    <row r="539" spans="1:10" ht="31.95" customHeight="1" x14ac:dyDescent="0.3">
      <c r="A539" s="32"/>
      <c r="B539" s="38" t="str">
        <f t="shared" si="32"/>
        <v/>
      </c>
      <c r="C539" s="34" t="str">
        <f t="shared" si="33"/>
        <v/>
      </c>
      <c r="D539" s="33"/>
      <c r="E539" s="33"/>
      <c r="F539" s="33"/>
      <c r="G539" s="32"/>
      <c r="H539" s="32"/>
      <c r="I539" s="34" t="str">
        <f t="shared" si="34"/>
        <v/>
      </c>
      <c r="J539" s="38" t="str">
        <f t="shared" si="35"/>
        <v/>
      </c>
    </row>
    <row r="540" spans="1:10" ht="31.95" customHeight="1" x14ac:dyDescent="0.3">
      <c r="A540" s="32"/>
      <c r="B540" s="38" t="str">
        <f t="shared" si="32"/>
        <v/>
      </c>
      <c r="C540" s="34" t="str">
        <f t="shared" si="33"/>
        <v/>
      </c>
      <c r="D540" s="33"/>
      <c r="E540" s="33"/>
      <c r="F540" s="33"/>
      <c r="G540" s="32"/>
      <c r="H540" s="32"/>
      <c r="I540" s="34" t="str">
        <f t="shared" si="34"/>
        <v/>
      </c>
      <c r="J540" s="38" t="str">
        <f t="shared" si="35"/>
        <v/>
      </c>
    </row>
    <row r="541" spans="1:10" ht="31.95" customHeight="1" x14ac:dyDescent="0.3">
      <c r="A541" s="32"/>
      <c r="B541" s="38" t="str">
        <f t="shared" si="32"/>
        <v/>
      </c>
      <c r="C541" s="34" t="str">
        <f t="shared" si="33"/>
        <v/>
      </c>
      <c r="D541" s="33"/>
      <c r="E541" s="33"/>
      <c r="F541" s="33"/>
      <c r="G541" s="32"/>
      <c r="H541" s="32"/>
      <c r="I541" s="34" t="str">
        <f t="shared" si="34"/>
        <v/>
      </c>
      <c r="J541" s="38" t="str">
        <f t="shared" si="35"/>
        <v/>
      </c>
    </row>
    <row r="542" spans="1:10" ht="31.95" customHeight="1" x14ac:dyDescent="0.3">
      <c r="A542" s="32"/>
      <c r="B542" s="38" t="str">
        <f t="shared" si="32"/>
        <v/>
      </c>
      <c r="C542" s="34" t="str">
        <f t="shared" si="33"/>
        <v/>
      </c>
      <c r="D542" s="33"/>
      <c r="E542" s="33"/>
      <c r="F542" s="33"/>
      <c r="G542" s="32"/>
      <c r="H542" s="32"/>
      <c r="I542" s="34" t="str">
        <f t="shared" si="34"/>
        <v/>
      </c>
      <c r="J542" s="38" t="str">
        <f t="shared" si="35"/>
        <v/>
      </c>
    </row>
    <row r="543" spans="1:10" ht="31.95" customHeight="1" x14ac:dyDescent="0.3">
      <c r="A543" s="32"/>
      <c r="B543" s="38" t="str">
        <f t="shared" si="32"/>
        <v/>
      </c>
      <c r="C543" s="34" t="str">
        <f t="shared" si="33"/>
        <v/>
      </c>
      <c r="D543" s="33"/>
      <c r="E543" s="33"/>
      <c r="F543" s="33"/>
      <c r="G543" s="32"/>
      <c r="H543" s="32"/>
      <c r="I543" s="34" t="str">
        <f t="shared" si="34"/>
        <v/>
      </c>
      <c r="J543" s="38" t="str">
        <f t="shared" si="35"/>
        <v/>
      </c>
    </row>
    <row r="544" spans="1:10" ht="31.95" customHeight="1" x14ac:dyDescent="0.3">
      <c r="A544" s="32"/>
      <c r="B544" s="38" t="str">
        <f t="shared" si="32"/>
        <v/>
      </c>
      <c r="C544" s="34" t="str">
        <f t="shared" si="33"/>
        <v/>
      </c>
      <c r="D544" s="33"/>
      <c r="E544" s="33"/>
      <c r="F544" s="33"/>
      <c r="G544" s="32"/>
      <c r="H544" s="32"/>
      <c r="I544" s="34" t="str">
        <f t="shared" si="34"/>
        <v/>
      </c>
      <c r="J544" s="38" t="str">
        <f t="shared" si="35"/>
        <v/>
      </c>
    </row>
    <row r="545" spans="1:10" ht="31.95" customHeight="1" x14ac:dyDescent="0.3">
      <c r="A545" s="32"/>
      <c r="B545" s="38" t="str">
        <f t="shared" si="32"/>
        <v/>
      </c>
      <c r="C545" s="34" t="str">
        <f t="shared" si="33"/>
        <v/>
      </c>
      <c r="D545" s="33"/>
      <c r="E545" s="33"/>
      <c r="F545" s="33"/>
      <c r="G545" s="32"/>
      <c r="H545" s="32"/>
      <c r="I545" s="34" t="str">
        <f t="shared" si="34"/>
        <v/>
      </c>
      <c r="J545" s="38" t="str">
        <f t="shared" si="35"/>
        <v/>
      </c>
    </row>
    <row r="546" spans="1:10" ht="31.95" customHeight="1" x14ac:dyDescent="0.3">
      <c r="A546" s="32"/>
      <c r="B546" s="38" t="str">
        <f t="shared" si="32"/>
        <v/>
      </c>
      <c r="C546" s="34" t="str">
        <f t="shared" si="33"/>
        <v/>
      </c>
      <c r="D546" s="33"/>
      <c r="E546" s="33"/>
      <c r="F546" s="33"/>
      <c r="G546" s="32"/>
      <c r="H546" s="32"/>
      <c r="I546" s="34" t="str">
        <f t="shared" si="34"/>
        <v/>
      </c>
      <c r="J546" s="38" t="str">
        <f t="shared" si="35"/>
        <v/>
      </c>
    </row>
    <row r="547" spans="1:10" ht="31.95" customHeight="1" x14ac:dyDescent="0.3">
      <c r="A547" s="32"/>
      <c r="B547" s="38" t="str">
        <f t="shared" si="32"/>
        <v/>
      </c>
      <c r="C547" s="34" t="str">
        <f t="shared" si="33"/>
        <v/>
      </c>
      <c r="D547" s="33"/>
      <c r="E547" s="33"/>
      <c r="F547" s="33"/>
      <c r="G547" s="32"/>
      <c r="H547" s="32"/>
      <c r="I547" s="34" t="str">
        <f t="shared" si="34"/>
        <v/>
      </c>
      <c r="J547" s="38" t="str">
        <f t="shared" si="35"/>
        <v/>
      </c>
    </row>
    <row r="548" spans="1:10" ht="31.95" customHeight="1" x14ac:dyDescent="0.3">
      <c r="A548" s="32"/>
      <c r="B548" s="38" t="str">
        <f t="shared" si="32"/>
        <v/>
      </c>
      <c r="C548" s="34" t="str">
        <f t="shared" si="33"/>
        <v/>
      </c>
      <c r="D548" s="33"/>
      <c r="E548" s="33"/>
      <c r="F548" s="33"/>
      <c r="G548" s="32"/>
      <c r="H548" s="32"/>
      <c r="I548" s="34" t="str">
        <f t="shared" si="34"/>
        <v/>
      </c>
      <c r="J548" s="38" t="str">
        <f t="shared" si="35"/>
        <v/>
      </c>
    </row>
    <row r="549" spans="1:10" ht="31.95" customHeight="1" x14ac:dyDescent="0.3">
      <c r="A549" s="32"/>
      <c r="B549" s="38" t="str">
        <f t="shared" si="32"/>
        <v/>
      </c>
      <c r="C549" s="34" t="str">
        <f t="shared" si="33"/>
        <v/>
      </c>
      <c r="D549" s="33"/>
      <c r="E549" s="33"/>
      <c r="F549" s="33"/>
      <c r="G549" s="32"/>
      <c r="H549" s="32"/>
      <c r="I549" s="34" t="str">
        <f t="shared" si="34"/>
        <v/>
      </c>
      <c r="J549" s="38" t="str">
        <f t="shared" si="35"/>
        <v/>
      </c>
    </row>
    <row r="550" spans="1:10" ht="31.95" customHeight="1" x14ac:dyDescent="0.3">
      <c r="A550" s="32"/>
      <c r="B550" s="38" t="str">
        <f t="shared" si="32"/>
        <v/>
      </c>
      <c r="C550" s="34" t="str">
        <f t="shared" si="33"/>
        <v/>
      </c>
      <c r="D550" s="33"/>
      <c r="E550" s="33"/>
      <c r="F550" s="33"/>
      <c r="G550" s="32"/>
      <c r="H550" s="32"/>
      <c r="I550" s="34" t="str">
        <f t="shared" si="34"/>
        <v/>
      </c>
      <c r="J550" s="38" t="str">
        <f t="shared" si="35"/>
        <v/>
      </c>
    </row>
    <row r="551" spans="1:10" ht="31.95" customHeight="1" x14ac:dyDescent="0.3">
      <c r="A551" s="32"/>
      <c r="B551" s="38" t="str">
        <f t="shared" si="32"/>
        <v/>
      </c>
      <c r="C551" s="34" t="str">
        <f t="shared" si="33"/>
        <v/>
      </c>
      <c r="D551" s="33"/>
      <c r="E551" s="33"/>
      <c r="F551" s="33"/>
      <c r="G551" s="32"/>
      <c r="H551" s="32"/>
      <c r="I551" s="34" t="str">
        <f t="shared" si="34"/>
        <v/>
      </c>
      <c r="J551" s="38" t="str">
        <f t="shared" si="35"/>
        <v/>
      </c>
    </row>
    <row r="552" spans="1:10" ht="31.95" customHeight="1" x14ac:dyDescent="0.3">
      <c r="A552" s="32"/>
      <c r="B552" s="38" t="str">
        <f t="shared" si="32"/>
        <v/>
      </c>
      <c r="C552" s="34" t="str">
        <f t="shared" si="33"/>
        <v/>
      </c>
      <c r="D552" s="33"/>
      <c r="E552" s="33"/>
      <c r="F552" s="33"/>
      <c r="G552" s="32"/>
      <c r="H552" s="32"/>
      <c r="I552" s="34" t="str">
        <f t="shared" si="34"/>
        <v/>
      </c>
      <c r="J552" s="38" t="str">
        <f t="shared" si="35"/>
        <v/>
      </c>
    </row>
    <row r="553" spans="1:10" ht="31.95" customHeight="1" x14ac:dyDescent="0.3">
      <c r="A553" s="32"/>
      <c r="B553" s="38" t="str">
        <f t="shared" si="32"/>
        <v/>
      </c>
      <c r="C553" s="34" t="str">
        <f t="shared" si="33"/>
        <v/>
      </c>
      <c r="D553" s="33"/>
      <c r="E553" s="33"/>
      <c r="F553" s="33"/>
      <c r="G553" s="32"/>
      <c r="H553" s="32"/>
      <c r="I553" s="34" t="str">
        <f t="shared" si="34"/>
        <v/>
      </c>
      <c r="J553" s="38" t="str">
        <f t="shared" si="35"/>
        <v/>
      </c>
    </row>
    <row r="554" spans="1:10" ht="31.95" customHeight="1" x14ac:dyDescent="0.3">
      <c r="A554" s="32"/>
      <c r="B554" s="38" t="str">
        <f t="shared" si="32"/>
        <v/>
      </c>
      <c r="C554" s="34" t="str">
        <f t="shared" si="33"/>
        <v/>
      </c>
      <c r="D554" s="33"/>
      <c r="E554" s="33"/>
      <c r="F554" s="33"/>
      <c r="G554" s="32"/>
      <c r="H554" s="32"/>
      <c r="I554" s="34" t="str">
        <f t="shared" si="34"/>
        <v/>
      </c>
      <c r="J554" s="38" t="str">
        <f t="shared" si="35"/>
        <v/>
      </c>
    </row>
    <row r="555" spans="1:10" ht="31.95" customHeight="1" x14ac:dyDescent="0.3">
      <c r="A555" s="32"/>
      <c r="B555" s="38" t="str">
        <f t="shared" si="32"/>
        <v/>
      </c>
      <c r="C555" s="34" t="str">
        <f t="shared" si="33"/>
        <v/>
      </c>
      <c r="D555" s="33"/>
      <c r="E555" s="33"/>
      <c r="F555" s="33"/>
      <c r="G555" s="32"/>
      <c r="H555" s="32"/>
      <c r="I555" s="34" t="str">
        <f t="shared" si="34"/>
        <v/>
      </c>
      <c r="J555" s="38" t="str">
        <f t="shared" si="35"/>
        <v/>
      </c>
    </row>
    <row r="556" spans="1:10" ht="31.95" customHeight="1" x14ac:dyDescent="0.3">
      <c r="A556" s="32"/>
      <c r="B556" s="38" t="str">
        <f t="shared" si="32"/>
        <v/>
      </c>
      <c r="C556" s="34" t="str">
        <f t="shared" si="33"/>
        <v/>
      </c>
      <c r="D556" s="33"/>
      <c r="E556" s="33"/>
      <c r="F556" s="33"/>
      <c r="G556" s="32"/>
      <c r="H556" s="32"/>
      <c r="I556" s="34" t="str">
        <f t="shared" si="34"/>
        <v/>
      </c>
      <c r="J556" s="38" t="str">
        <f t="shared" si="35"/>
        <v/>
      </c>
    </row>
    <row r="557" spans="1:10" ht="31.95" customHeight="1" x14ac:dyDescent="0.3">
      <c r="A557" s="32"/>
      <c r="B557" s="38" t="str">
        <f t="shared" si="32"/>
        <v/>
      </c>
      <c r="C557" s="34" t="str">
        <f t="shared" si="33"/>
        <v/>
      </c>
      <c r="D557" s="33"/>
      <c r="E557" s="33"/>
      <c r="F557" s="33"/>
      <c r="G557" s="32"/>
      <c r="H557" s="32"/>
      <c r="I557" s="34" t="str">
        <f t="shared" si="34"/>
        <v/>
      </c>
      <c r="J557" s="38" t="str">
        <f t="shared" si="35"/>
        <v/>
      </c>
    </row>
    <row r="558" spans="1:10" ht="31.95" customHeight="1" x14ac:dyDescent="0.3">
      <c r="A558" s="32"/>
      <c r="B558" s="38" t="str">
        <f t="shared" si="32"/>
        <v/>
      </c>
      <c r="C558" s="34" t="str">
        <f t="shared" si="33"/>
        <v/>
      </c>
      <c r="D558" s="33"/>
      <c r="E558" s="33"/>
      <c r="F558" s="33"/>
      <c r="G558" s="32"/>
      <c r="H558" s="32"/>
      <c r="I558" s="34" t="str">
        <f t="shared" si="34"/>
        <v/>
      </c>
      <c r="J558" s="38" t="str">
        <f t="shared" si="35"/>
        <v/>
      </c>
    </row>
    <row r="559" spans="1:10" ht="31.95" customHeight="1" x14ac:dyDescent="0.3">
      <c r="A559" s="32"/>
      <c r="B559" s="38" t="str">
        <f t="shared" si="32"/>
        <v/>
      </c>
      <c r="C559" s="34" t="str">
        <f t="shared" si="33"/>
        <v/>
      </c>
      <c r="D559" s="33"/>
      <c r="E559" s="33"/>
      <c r="F559" s="33"/>
      <c r="G559" s="32"/>
      <c r="H559" s="32"/>
      <c r="I559" s="34" t="str">
        <f t="shared" si="34"/>
        <v/>
      </c>
      <c r="J559" s="38" t="str">
        <f t="shared" si="35"/>
        <v/>
      </c>
    </row>
    <row r="560" spans="1:10" ht="31.95" customHeight="1" x14ac:dyDescent="0.3">
      <c r="A560" s="32"/>
      <c r="B560" s="38" t="str">
        <f t="shared" si="32"/>
        <v/>
      </c>
      <c r="C560" s="34" t="str">
        <f t="shared" si="33"/>
        <v/>
      </c>
      <c r="D560" s="33"/>
      <c r="E560" s="33"/>
      <c r="F560" s="33"/>
      <c r="G560" s="32"/>
      <c r="H560" s="32"/>
      <c r="I560" s="34" t="str">
        <f t="shared" si="34"/>
        <v/>
      </c>
      <c r="J560" s="38" t="str">
        <f t="shared" si="35"/>
        <v/>
      </c>
    </row>
    <row r="561" spans="1:10" ht="31.95" customHeight="1" x14ac:dyDescent="0.3">
      <c r="A561" s="32"/>
      <c r="B561" s="38" t="str">
        <f t="shared" si="32"/>
        <v/>
      </c>
      <c r="C561" s="34" t="str">
        <f t="shared" si="33"/>
        <v/>
      </c>
      <c r="D561" s="33"/>
      <c r="E561" s="33"/>
      <c r="F561" s="33"/>
      <c r="G561" s="32"/>
      <c r="H561" s="32"/>
      <c r="I561" s="34" t="str">
        <f t="shared" si="34"/>
        <v/>
      </c>
      <c r="J561" s="38" t="str">
        <f t="shared" si="35"/>
        <v/>
      </c>
    </row>
    <row r="562" spans="1:10" ht="31.95" customHeight="1" x14ac:dyDescent="0.3">
      <c r="A562" s="32"/>
      <c r="B562" s="38" t="str">
        <f t="shared" si="32"/>
        <v/>
      </c>
      <c r="C562" s="34" t="str">
        <f t="shared" si="33"/>
        <v/>
      </c>
      <c r="D562" s="33"/>
      <c r="E562" s="33"/>
      <c r="F562" s="33"/>
      <c r="G562" s="32"/>
      <c r="H562" s="32"/>
      <c r="I562" s="34" t="str">
        <f t="shared" si="34"/>
        <v/>
      </c>
      <c r="J562" s="38" t="str">
        <f t="shared" si="35"/>
        <v/>
      </c>
    </row>
    <row r="563" spans="1:10" ht="31.95" customHeight="1" x14ac:dyDescent="0.3">
      <c r="A563" s="32"/>
      <c r="B563" s="38" t="str">
        <f t="shared" si="32"/>
        <v/>
      </c>
      <c r="C563" s="34" t="str">
        <f t="shared" si="33"/>
        <v/>
      </c>
      <c r="D563" s="33"/>
      <c r="E563" s="33"/>
      <c r="F563" s="33"/>
      <c r="G563" s="32"/>
      <c r="H563" s="32"/>
      <c r="I563" s="34" t="str">
        <f t="shared" si="34"/>
        <v/>
      </c>
      <c r="J563" s="38" t="str">
        <f t="shared" si="35"/>
        <v/>
      </c>
    </row>
    <row r="564" spans="1:10" ht="31.95" customHeight="1" x14ac:dyDescent="0.3">
      <c r="A564" s="32"/>
      <c r="B564" s="38" t="str">
        <f t="shared" si="32"/>
        <v/>
      </c>
      <c r="C564" s="34" t="str">
        <f t="shared" si="33"/>
        <v/>
      </c>
      <c r="D564" s="33"/>
      <c r="E564" s="33"/>
      <c r="F564" s="33"/>
      <c r="G564" s="32"/>
      <c r="H564" s="32"/>
      <c r="I564" s="34" t="str">
        <f t="shared" si="34"/>
        <v/>
      </c>
      <c r="J564" s="38" t="str">
        <f t="shared" si="35"/>
        <v/>
      </c>
    </row>
    <row r="565" spans="1:10" ht="31.95" customHeight="1" x14ac:dyDescent="0.3">
      <c r="A565" s="32"/>
      <c r="B565" s="38" t="str">
        <f t="shared" si="32"/>
        <v/>
      </c>
      <c r="C565" s="34" t="str">
        <f t="shared" si="33"/>
        <v/>
      </c>
      <c r="D565" s="33"/>
      <c r="E565" s="33"/>
      <c r="F565" s="33"/>
      <c r="G565" s="32"/>
      <c r="H565" s="32"/>
      <c r="I565" s="34" t="str">
        <f t="shared" si="34"/>
        <v/>
      </c>
      <c r="J565" s="38" t="str">
        <f t="shared" si="35"/>
        <v/>
      </c>
    </row>
    <row r="566" spans="1:10" ht="31.95" customHeight="1" x14ac:dyDescent="0.3">
      <c r="A566" s="32"/>
      <c r="B566" s="38" t="str">
        <f t="shared" si="32"/>
        <v/>
      </c>
      <c r="C566" s="34" t="str">
        <f t="shared" si="33"/>
        <v/>
      </c>
      <c r="D566" s="33"/>
      <c r="E566" s="33"/>
      <c r="F566" s="33"/>
      <c r="G566" s="32"/>
      <c r="H566" s="32"/>
      <c r="I566" s="34" t="str">
        <f t="shared" si="34"/>
        <v/>
      </c>
      <c r="J566" s="38" t="str">
        <f t="shared" si="35"/>
        <v/>
      </c>
    </row>
    <row r="567" spans="1:10" ht="31.95" customHeight="1" x14ac:dyDescent="0.3">
      <c r="A567" s="32"/>
      <c r="B567" s="38" t="str">
        <f t="shared" si="32"/>
        <v/>
      </c>
      <c r="C567" s="34" t="str">
        <f t="shared" si="33"/>
        <v/>
      </c>
      <c r="D567" s="33"/>
      <c r="E567" s="33"/>
      <c r="F567" s="33"/>
      <c r="G567" s="32"/>
      <c r="H567" s="32"/>
      <c r="I567" s="34" t="str">
        <f t="shared" si="34"/>
        <v/>
      </c>
      <c r="J567" s="38" t="str">
        <f t="shared" si="35"/>
        <v/>
      </c>
    </row>
    <row r="568" spans="1:10" ht="31.95" customHeight="1" x14ac:dyDescent="0.3">
      <c r="A568" s="32"/>
      <c r="B568" s="38" t="str">
        <f t="shared" si="32"/>
        <v/>
      </c>
      <c r="C568" s="34" t="str">
        <f t="shared" si="33"/>
        <v/>
      </c>
      <c r="D568" s="33"/>
      <c r="E568" s="33"/>
      <c r="F568" s="33"/>
      <c r="G568" s="32"/>
      <c r="H568" s="32"/>
      <c r="I568" s="34" t="str">
        <f t="shared" si="34"/>
        <v/>
      </c>
      <c r="J568" s="38" t="str">
        <f t="shared" si="35"/>
        <v/>
      </c>
    </row>
    <row r="569" spans="1:10" ht="31.95" customHeight="1" x14ac:dyDescent="0.3">
      <c r="A569" s="32"/>
      <c r="B569" s="38" t="str">
        <f t="shared" si="32"/>
        <v/>
      </c>
      <c r="C569" s="34" t="str">
        <f t="shared" si="33"/>
        <v/>
      </c>
      <c r="D569" s="33"/>
      <c r="E569" s="33"/>
      <c r="F569" s="33"/>
      <c r="G569" s="32"/>
      <c r="H569" s="32"/>
      <c r="I569" s="34" t="str">
        <f t="shared" si="34"/>
        <v/>
      </c>
      <c r="J569" s="38" t="str">
        <f t="shared" si="35"/>
        <v/>
      </c>
    </row>
    <row r="570" spans="1:10" ht="31.95" customHeight="1" x14ac:dyDescent="0.3">
      <c r="A570" s="32"/>
      <c r="B570" s="38" t="str">
        <f t="shared" si="32"/>
        <v/>
      </c>
      <c r="C570" s="34" t="str">
        <f t="shared" si="33"/>
        <v/>
      </c>
      <c r="D570" s="33"/>
      <c r="E570" s="33"/>
      <c r="F570" s="33"/>
      <c r="G570" s="32"/>
      <c r="H570" s="32"/>
      <c r="I570" s="34" t="str">
        <f t="shared" si="34"/>
        <v/>
      </c>
      <c r="J570" s="38" t="str">
        <f t="shared" si="35"/>
        <v/>
      </c>
    </row>
    <row r="571" spans="1:10" ht="31.95" customHeight="1" x14ac:dyDescent="0.3">
      <c r="A571" s="32"/>
      <c r="B571" s="38" t="str">
        <f t="shared" si="32"/>
        <v/>
      </c>
      <c r="C571" s="34" t="str">
        <f t="shared" si="33"/>
        <v/>
      </c>
      <c r="D571" s="33"/>
      <c r="E571" s="33"/>
      <c r="F571" s="33"/>
      <c r="G571" s="32"/>
      <c r="H571" s="32"/>
      <c r="I571" s="34" t="str">
        <f t="shared" si="34"/>
        <v/>
      </c>
      <c r="J571" s="38" t="str">
        <f t="shared" si="35"/>
        <v/>
      </c>
    </row>
    <row r="572" spans="1:10" ht="31.95" customHeight="1" x14ac:dyDescent="0.3">
      <c r="A572" s="32"/>
      <c r="B572" s="38" t="str">
        <f t="shared" si="32"/>
        <v/>
      </c>
      <c r="C572" s="34" t="str">
        <f t="shared" si="33"/>
        <v/>
      </c>
      <c r="D572" s="33"/>
      <c r="E572" s="33"/>
      <c r="F572" s="33"/>
      <c r="G572" s="32"/>
      <c r="H572" s="32"/>
      <c r="I572" s="34" t="str">
        <f t="shared" si="34"/>
        <v/>
      </c>
      <c r="J572" s="38" t="str">
        <f t="shared" si="35"/>
        <v/>
      </c>
    </row>
    <row r="573" spans="1:10" ht="31.95" customHeight="1" x14ac:dyDescent="0.3">
      <c r="A573" s="32"/>
      <c r="B573" s="38" t="str">
        <f t="shared" si="32"/>
        <v/>
      </c>
      <c r="C573" s="34" t="str">
        <f t="shared" si="33"/>
        <v/>
      </c>
      <c r="D573" s="33"/>
      <c r="E573" s="33"/>
      <c r="F573" s="33"/>
      <c r="G573" s="32"/>
      <c r="H573" s="32"/>
      <c r="I573" s="34" t="str">
        <f t="shared" si="34"/>
        <v/>
      </c>
      <c r="J573" s="38" t="str">
        <f t="shared" si="35"/>
        <v/>
      </c>
    </row>
    <row r="574" spans="1:10" ht="31.95" customHeight="1" x14ac:dyDescent="0.3">
      <c r="A574" s="32"/>
      <c r="B574" s="38" t="str">
        <f t="shared" si="32"/>
        <v/>
      </c>
      <c r="C574" s="34" t="str">
        <f t="shared" si="33"/>
        <v/>
      </c>
      <c r="D574" s="33"/>
      <c r="E574" s="33"/>
      <c r="F574" s="33"/>
      <c r="G574" s="32"/>
      <c r="H574" s="32"/>
      <c r="I574" s="34" t="str">
        <f t="shared" si="34"/>
        <v/>
      </c>
      <c r="J574" s="38" t="str">
        <f t="shared" si="35"/>
        <v/>
      </c>
    </row>
    <row r="575" spans="1:10" ht="31.95" customHeight="1" x14ac:dyDescent="0.3">
      <c r="A575" s="32"/>
      <c r="B575" s="38" t="str">
        <f t="shared" si="32"/>
        <v/>
      </c>
      <c r="C575" s="34" t="str">
        <f t="shared" si="33"/>
        <v/>
      </c>
      <c r="D575" s="33"/>
      <c r="E575" s="33"/>
      <c r="F575" s="33"/>
      <c r="G575" s="32"/>
      <c r="H575" s="32"/>
      <c r="I575" s="34" t="str">
        <f t="shared" si="34"/>
        <v/>
      </c>
      <c r="J575" s="38" t="str">
        <f t="shared" si="35"/>
        <v/>
      </c>
    </row>
    <row r="576" spans="1:10" ht="31.95" customHeight="1" x14ac:dyDescent="0.3">
      <c r="A576" s="32"/>
      <c r="B576" s="38" t="str">
        <f t="shared" si="32"/>
        <v/>
      </c>
      <c r="C576" s="34" t="str">
        <f t="shared" si="33"/>
        <v/>
      </c>
      <c r="D576" s="33"/>
      <c r="E576" s="33"/>
      <c r="F576" s="33"/>
      <c r="G576" s="32"/>
      <c r="H576" s="32"/>
      <c r="I576" s="34" t="str">
        <f t="shared" si="34"/>
        <v/>
      </c>
      <c r="J576" s="38" t="str">
        <f t="shared" si="35"/>
        <v/>
      </c>
    </row>
    <row r="577" spans="1:10" ht="31.95" customHeight="1" x14ac:dyDescent="0.3">
      <c r="A577" s="32"/>
      <c r="B577" s="38" t="str">
        <f t="shared" si="32"/>
        <v/>
      </c>
      <c r="C577" s="34" t="str">
        <f t="shared" si="33"/>
        <v/>
      </c>
      <c r="D577" s="33"/>
      <c r="E577" s="33"/>
      <c r="F577" s="33"/>
      <c r="G577" s="32"/>
      <c r="H577" s="32"/>
      <c r="I577" s="34" t="str">
        <f t="shared" si="34"/>
        <v/>
      </c>
      <c r="J577" s="38" t="str">
        <f t="shared" si="35"/>
        <v/>
      </c>
    </row>
    <row r="578" spans="1:10" ht="31.95" customHeight="1" x14ac:dyDescent="0.3">
      <c r="A578" s="32"/>
      <c r="B578" s="38" t="str">
        <f t="shared" si="32"/>
        <v/>
      </c>
      <c r="C578" s="34" t="str">
        <f t="shared" si="33"/>
        <v/>
      </c>
      <c r="D578" s="33"/>
      <c r="E578" s="33"/>
      <c r="F578" s="33"/>
      <c r="G578" s="32"/>
      <c r="H578" s="32"/>
      <c r="I578" s="34" t="str">
        <f t="shared" si="34"/>
        <v/>
      </c>
      <c r="J578" s="38" t="str">
        <f t="shared" si="35"/>
        <v/>
      </c>
    </row>
    <row r="579" spans="1:10" ht="31.95" customHeight="1" x14ac:dyDescent="0.3">
      <c r="A579" s="32"/>
      <c r="B579" s="38" t="str">
        <f t="shared" si="32"/>
        <v/>
      </c>
      <c r="C579" s="34" t="str">
        <f t="shared" si="33"/>
        <v/>
      </c>
      <c r="D579" s="33"/>
      <c r="E579" s="33"/>
      <c r="F579" s="33"/>
      <c r="G579" s="32"/>
      <c r="H579" s="32"/>
      <c r="I579" s="34" t="str">
        <f t="shared" si="34"/>
        <v/>
      </c>
      <c r="J579" s="38" t="str">
        <f t="shared" si="35"/>
        <v/>
      </c>
    </row>
    <row r="580" spans="1:10" ht="31.95" customHeight="1" x14ac:dyDescent="0.3">
      <c r="A580" s="32"/>
      <c r="B580" s="38" t="str">
        <f t="shared" ref="B580:B643" si="36">IF($A580="","",_xlfn.XLOOKUP($A580,Proy_Folio,Proy_Nombre,""))</f>
        <v/>
      </c>
      <c r="C580" s="34" t="str">
        <f t="shared" ref="C580:C643" si="37">IF($A580="","",_xlfn.XLOOKUP($A580,Proy_Folio,Proy_Tipo,""))</f>
        <v/>
      </c>
      <c r="D580" s="33"/>
      <c r="E580" s="33"/>
      <c r="F580" s="33"/>
      <c r="G580" s="32"/>
      <c r="H580" s="32"/>
      <c r="I580" s="34" t="str">
        <f t="shared" ref="I580:I643" si="38">IF(OR($D580="",$C580=""),"",IF(ISNUMBER(SEARCH($C580,_xlfn.XLOOKUP($D580,Cat_ElemPrep,ElemPrep_Tipos,""))),INDEX(Cat_SiNo,1),INDEX(Cat_SiNo,2)))</f>
        <v/>
      </c>
      <c r="J580" s="38" t="str">
        <f t="shared" ref="J580:J643" si="39">IF($A580="","",IF(COUNTIF(Proy_Folio,$A580)=0,"Folio no registrado en 01_Proyectos",IF($D580="","Falta indicar el elemento",IF(AND($E580=INDEX(Cat_SiNo,1),$I580=INDEX(Cat_SiNo,2)),"El elemento no corresponde al tipo de intervención (Ap. 4.5)",IF(AND($E580=INDEX(Cat_SiNo,1),$F580=""),"Falta el estado de integración",IF(AND($E580=INDEX(Cat_SiNo,1),$F580=Est_Integrado,$G580=""),"Elemento Integrado sin referencia de soporte",""))))))</f>
        <v/>
      </c>
    </row>
    <row r="581" spans="1:10" ht="31.95" customHeight="1" x14ac:dyDescent="0.3">
      <c r="A581" s="32"/>
      <c r="B581" s="38" t="str">
        <f t="shared" si="36"/>
        <v/>
      </c>
      <c r="C581" s="34" t="str">
        <f t="shared" si="37"/>
        <v/>
      </c>
      <c r="D581" s="33"/>
      <c r="E581" s="33"/>
      <c r="F581" s="33"/>
      <c r="G581" s="32"/>
      <c r="H581" s="32"/>
      <c r="I581" s="34" t="str">
        <f t="shared" si="38"/>
        <v/>
      </c>
      <c r="J581" s="38" t="str">
        <f t="shared" si="39"/>
        <v/>
      </c>
    </row>
    <row r="582" spans="1:10" ht="31.95" customHeight="1" x14ac:dyDescent="0.3">
      <c r="A582" s="32"/>
      <c r="B582" s="38" t="str">
        <f t="shared" si="36"/>
        <v/>
      </c>
      <c r="C582" s="34" t="str">
        <f t="shared" si="37"/>
        <v/>
      </c>
      <c r="D582" s="33"/>
      <c r="E582" s="33"/>
      <c r="F582" s="33"/>
      <c r="G582" s="32"/>
      <c r="H582" s="32"/>
      <c r="I582" s="34" t="str">
        <f t="shared" si="38"/>
        <v/>
      </c>
      <c r="J582" s="38" t="str">
        <f t="shared" si="39"/>
        <v/>
      </c>
    </row>
    <row r="583" spans="1:10" ht="31.95" customHeight="1" x14ac:dyDescent="0.3">
      <c r="A583" s="32"/>
      <c r="B583" s="38" t="str">
        <f t="shared" si="36"/>
        <v/>
      </c>
      <c r="C583" s="34" t="str">
        <f t="shared" si="37"/>
        <v/>
      </c>
      <c r="D583" s="33"/>
      <c r="E583" s="33"/>
      <c r="F583" s="33"/>
      <c r="G583" s="32"/>
      <c r="H583" s="32"/>
      <c r="I583" s="34" t="str">
        <f t="shared" si="38"/>
        <v/>
      </c>
      <c r="J583" s="38" t="str">
        <f t="shared" si="39"/>
        <v/>
      </c>
    </row>
    <row r="584" spans="1:10" ht="31.95" customHeight="1" x14ac:dyDescent="0.3">
      <c r="A584" s="32"/>
      <c r="B584" s="38" t="str">
        <f t="shared" si="36"/>
        <v/>
      </c>
      <c r="C584" s="34" t="str">
        <f t="shared" si="37"/>
        <v/>
      </c>
      <c r="D584" s="33"/>
      <c r="E584" s="33"/>
      <c r="F584" s="33"/>
      <c r="G584" s="32"/>
      <c r="H584" s="32"/>
      <c r="I584" s="34" t="str">
        <f t="shared" si="38"/>
        <v/>
      </c>
      <c r="J584" s="38" t="str">
        <f t="shared" si="39"/>
        <v/>
      </c>
    </row>
    <row r="585" spans="1:10" ht="31.95" customHeight="1" x14ac:dyDescent="0.3">
      <c r="A585" s="32"/>
      <c r="B585" s="38" t="str">
        <f t="shared" si="36"/>
        <v/>
      </c>
      <c r="C585" s="34" t="str">
        <f t="shared" si="37"/>
        <v/>
      </c>
      <c r="D585" s="33"/>
      <c r="E585" s="33"/>
      <c r="F585" s="33"/>
      <c r="G585" s="32"/>
      <c r="H585" s="32"/>
      <c r="I585" s="34" t="str">
        <f t="shared" si="38"/>
        <v/>
      </c>
      <c r="J585" s="38" t="str">
        <f t="shared" si="39"/>
        <v/>
      </c>
    </row>
    <row r="586" spans="1:10" ht="31.95" customHeight="1" x14ac:dyDescent="0.3">
      <c r="A586" s="32"/>
      <c r="B586" s="38" t="str">
        <f t="shared" si="36"/>
        <v/>
      </c>
      <c r="C586" s="34" t="str">
        <f t="shared" si="37"/>
        <v/>
      </c>
      <c r="D586" s="33"/>
      <c r="E586" s="33"/>
      <c r="F586" s="33"/>
      <c r="G586" s="32"/>
      <c r="H586" s="32"/>
      <c r="I586" s="34" t="str">
        <f t="shared" si="38"/>
        <v/>
      </c>
      <c r="J586" s="38" t="str">
        <f t="shared" si="39"/>
        <v/>
      </c>
    </row>
    <row r="587" spans="1:10" ht="31.95" customHeight="1" x14ac:dyDescent="0.3">
      <c r="A587" s="32"/>
      <c r="B587" s="38" t="str">
        <f t="shared" si="36"/>
        <v/>
      </c>
      <c r="C587" s="34" t="str">
        <f t="shared" si="37"/>
        <v/>
      </c>
      <c r="D587" s="33"/>
      <c r="E587" s="33"/>
      <c r="F587" s="33"/>
      <c r="G587" s="32"/>
      <c r="H587" s="32"/>
      <c r="I587" s="34" t="str">
        <f t="shared" si="38"/>
        <v/>
      </c>
      <c r="J587" s="38" t="str">
        <f t="shared" si="39"/>
        <v/>
      </c>
    </row>
    <row r="588" spans="1:10" ht="31.95" customHeight="1" x14ac:dyDescent="0.3">
      <c r="A588" s="32"/>
      <c r="B588" s="38" t="str">
        <f t="shared" si="36"/>
        <v/>
      </c>
      <c r="C588" s="34" t="str">
        <f t="shared" si="37"/>
        <v/>
      </c>
      <c r="D588" s="33"/>
      <c r="E588" s="33"/>
      <c r="F588" s="33"/>
      <c r="G588" s="32"/>
      <c r="H588" s="32"/>
      <c r="I588" s="34" t="str">
        <f t="shared" si="38"/>
        <v/>
      </c>
      <c r="J588" s="38" t="str">
        <f t="shared" si="39"/>
        <v/>
      </c>
    </row>
    <row r="589" spans="1:10" ht="31.95" customHeight="1" x14ac:dyDescent="0.3">
      <c r="A589" s="32"/>
      <c r="B589" s="38" t="str">
        <f t="shared" si="36"/>
        <v/>
      </c>
      <c r="C589" s="34" t="str">
        <f t="shared" si="37"/>
        <v/>
      </c>
      <c r="D589" s="33"/>
      <c r="E589" s="33"/>
      <c r="F589" s="33"/>
      <c r="G589" s="32"/>
      <c r="H589" s="32"/>
      <c r="I589" s="34" t="str">
        <f t="shared" si="38"/>
        <v/>
      </c>
      <c r="J589" s="38" t="str">
        <f t="shared" si="39"/>
        <v/>
      </c>
    </row>
    <row r="590" spans="1:10" ht="31.95" customHeight="1" x14ac:dyDescent="0.3">
      <c r="A590" s="32"/>
      <c r="B590" s="38" t="str">
        <f t="shared" si="36"/>
        <v/>
      </c>
      <c r="C590" s="34" t="str">
        <f t="shared" si="37"/>
        <v/>
      </c>
      <c r="D590" s="33"/>
      <c r="E590" s="33"/>
      <c r="F590" s="33"/>
      <c r="G590" s="32"/>
      <c r="H590" s="32"/>
      <c r="I590" s="34" t="str">
        <f t="shared" si="38"/>
        <v/>
      </c>
      <c r="J590" s="38" t="str">
        <f t="shared" si="39"/>
        <v/>
      </c>
    </row>
    <row r="591" spans="1:10" ht="31.95" customHeight="1" x14ac:dyDescent="0.3">
      <c r="A591" s="32"/>
      <c r="B591" s="38" t="str">
        <f t="shared" si="36"/>
        <v/>
      </c>
      <c r="C591" s="34" t="str">
        <f t="shared" si="37"/>
        <v/>
      </c>
      <c r="D591" s="33"/>
      <c r="E591" s="33"/>
      <c r="F591" s="33"/>
      <c r="G591" s="32"/>
      <c r="H591" s="32"/>
      <c r="I591" s="34" t="str">
        <f t="shared" si="38"/>
        <v/>
      </c>
      <c r="J591" s="38" t="str">
        <f t="shared" si="39"/>
        <v/>
      </c>
    </row>
    <row r="592" spans="1:10" ht="31.95" customHeight="1" x14ac:dyDescent="0.3">
      <c r="A592" s="32"/>
      <c r="B592" s="38" t="str">
        <f t="shared" si="36"/>
        <v/>
      </c>
      <c r="C592" s="34" t="str">
        <f t="shared" si="37"/>
        <v/>
      </c>
      <c r="D592" s="33"/>
      <c r="E592" s="33"/>
      <c r="F592" s="33"/>
      <c r="G592" s="32"/>
      <c r="H592" s="32"/>
      <c r="I592" s="34" t="str">
        <f t="shared" si="38"/>
        <v/>
      </c>
      <c r="J592" s="38" t="str">
        <f t="shared" si="39"/>
        <v/>
      </c>
    </row>
    <row r="593" spans="1:10" ht="31.95" customHeight="1" x14ac:dyDescent="0.3">
      <c r="A593" s="32"/>
      <c r="B593" s="38" t="str">
        <f t="shared" si="36"/>
        <v/>
      </c>
      <c r="C593" s="34" t="str">
        <f t="shared" si="37"/>
        <v/>
      </c>
      <c r="D593" s="33"/>
      <c r="E593" s="33"/>
      <c r="F593" s="33"/>
      <c r="G593" s="32"/>
      <c r="H593" s="32"/>
      <c r="I593" s="34" t="str">
        <f t="shared" si="38"/>
        <v/>
      </c>
      <c r="J593" s="38" t="str">
        <f t="shared" si="39"/>
        <v/>
      </c>
    </row>
    <row r="594" spans="1:10" ht="31.95" customHeight="1" x14ac:dyDescent="0.3">
      <c r="A594" s="32"/>
      <c r="B594" s="38" t="str">
        <f t="shared" si="36"/>
        <v/>
      </c>
      <c r="C594" s="34" t="str">
        <f t="shared" si="37"/>
        <v/>
      </c>
      <c r="D594" s="33"/>
      <c r="E594" s="33"/>
      <c r="F594" s="33"/>
      <c r="G594" s="32"/>
      <c r="H594" s="32"/>
      <c r="I594" s="34" t="str">
        <f t="shared" si="38"/>
        <v/>
      </c>
      <c r="J594" s="38" t="str">
        <f t="shared" si="39"/>
        <v/>
      </c>
    </row>
    <row r="595" spans="1:10" ht="31.95" customHeight="1" x14ac:dyDescent="0.3">
      <c r="A595" s="32"/>
      <c r="B595" s="38" t="str">
        <f t="shared" si="36"/>
        <v/>
      </c>
      <c r="C595" s="34" t="str">
        <f t="shared" si="37"/>
        <v/>
      </c>
      <c r="D595" s="33"/>
      <c r="E595" s="33"/>
      <c r="F595" s="33"/>
      <c r="G595" s="32"/>
      <c r="H595" s="32"/>
      <c r="I595" s="34" t="str">
        <f t="shared" si="38"/>
        <v/>
      </c>
      <c r="J595" s="38" t="str">
        <f t="shared" si="39"/>
        <v/>
      </c>
    </row>
    <row r="596" spans="1:10" ht="31.95" customHeight="1" x14ac:dyDescent="0.3">
      <c r="A596" s="32"/>
      <c r="B596" s="38" t="str">
        <f t="shared" si="36"/>
        <v/>
      </c>
      <c r="C596" s="34" t="str">
        <f t="shared" si="37"/>
        <v/>
      </c>
      <c r="D596" s="33"/>
      <c r="E596" s="33"/>
      <c r="F596" s="33"/>
      <c r="G596" s="32"/>
      <c r="H596" s="32"/>
      <c r="I596" s="34" t="str">
        <f t="shared" si="38"/>
        <v/>
      </c>
      <c r="J596" s="38" t="str">
        <f t="shared" si="39"/>
        <v/>
      </c>
    </row>
    <row r="597" spans="1:10" ht="31.95" customHeight="1" x14ac:dyDescent="0.3">
      <c r="A597" s="32"/>
      <c r="B597" s="38" t="str">
        <f t="shared" si="36"/>
        <v/>
      </c>
      <c r="C597" s="34" t="str">
        <f t="shared" si="37"/>
        <v/>
      </c>
      <c r="D597" s="33"/>
      <c r="E597" s="33"/>
      <c r="F597" s="33"/>
      <c r="G597" s="32"/>
      <c r="H597" s="32"/>
      <c r="I597" s="34" t="str">
        <f t="shared" si="38"/>
        <v/>
      </c>
      <c r="J597" s="38" t="str">
        <f t="shared" si="39"/>
        <v/>
      </c>
    </row>
    <row r="598" spans="1:10" ht="31.95" customHeight="1" x14ac:dyDescent="0.3">
      <c r="A598" s="32"/>
      <c r="B598" s="38" t="str">
        <f t="shared" si="36"/>
        <v/>
      </c>
      <c r="C598" s="34" t="str">
        <f t="shared" si="37"/>
        <v/>
      </c>
      <c r="D598" s="33"/>
      <c r="E598" s="33"/>
      <c r="F598" s="33"/>
      <c r="G598" s="32"/>
      <c r="H598" s="32"/>
      <c r="I598" s="34" t="str">
        <f t="shared" si="38"/>
        <v/>
      </c>
      <c r="J598" s="38" t="str">
        <f t="shared" si="39"/>
        <v/>
      </c>
    </row>
    <row r="599" spans="1:10" ht="31.95" customHeight="1" x14ac:dyDescent="0.3">
      <c r="A599" s="32"/>
      <c r="B599" s="38" t="str">
        <f t="shared" si="36"/>
        <v/>
      </c>
      <c r="C599" s="34" t="str">
        <f t="shared" si="37"/>
        <v/>
      </c>
      <c r="D599" s="33"/>
      <c r="E599" s="33"/>
      <c r="F599" s="33"/>
      <c r="G599" s="32"/>
      <c r="H599" s="32"/>
      <c r="I599" s="34" t="str">
        <f t="shared" si="38"/>
        <v/>
      </c>
      <c r="J599" s="38" t="str">
        <f t="shared" si="39"/>
        <v/>
      </c>
    </row>
    <row r="600" spans="1:10" ht="31.95" customHeight="1" x14ac:dyDescent="0.3">
      <c r="A600" s="32"/>
      <c r="B600" s="38" t="str">
        <f t="shared" si="36"/>
        <v/>
      </c>
      <c r="C600" s="34" t="str">
        <f t="shared" si="37"/>
        <v/>
      </c>
      <c r="D600" s="33"/>
      <c r="E600" s="33"/>
      <c r="F600" s="33"/>
      <c r="G600" s="32"/>
      <c r="H600" s="32"/>
      <c r="I600" s="34" t="str">
        <f t="shared" si="38"/>
        <v/>
      </c>
      <c r="J600" s="38" t="str">
        <f t="shared" si="39"/>
        <v/>
      </c>
    </row>
    <row r="601" spans="1:10" ht="31.95" customHeight="1" x14ac:dyDescent="0.3">
      <c r="A601" s="32"/>
      <c r="B601" s="38" t="str">
        <f t="shared" si="36"/>
        <v/>
      </c>
      <c r="C601" s="34" t="str">
        <f t="shared" si="37"/>
        <v/>
      </c>
      <c r="D601" s="33"/>
      <c r="E601" s="33"/>
      <c r="F601" s="33"/>
      <c r="G601" s="32"/>
      <c r="H601" s="32"/>
      <c r="I601" s="34" t="str">
        <f t="shared" si="38"/>
        <v/>
      </c>
      <c r="J601" s="38" t="str">
        <f t="shared" si="39"/>
        <v/>
      </c>
    </row>
    <row r="602" spans="1:10" ht="31.95" customHeight="1" x14ac:dyDescent="0.3">
      <c r="A602" s="32"/>
      <c r="B602" s="38" t="str">
        <f t="shared" si="36"/>
        <v/>
      </c>
      <c r="C602" s="34" t="str">
        <f t="shared" si="37"/>
        <v/>
      </c>
      <c r="D602" s="33"/>
      <c r="E602" s="33"/>
      <c r="F602" s="33"/>
      <c r="G602" s="32"/>
      <c r="H602" s="32"/>
      <c r="I602" s="34" t="str">
        <f t="shared" si="38"/>
        <v/>
      </c>
      <c r="J602" s="38" t="str">
        <f t="shared" si="39"/>
        <v/>
      </c>
    </row>
    <row r="603" spans="1:10" ht="31.95" customHeight="1" x14ac:dyDescent="0.3">
      <c r="A603" s="32"/>
      <c r="B603" s="38" t="str">
        <f t="shared" si="36"/>
        <v/>
      </c>
      <c r="C603" s="34" t="str">
        <f t="shared" si="37"/>
        <v/>
      </c>
      <c r="D603" s="33"/>
      <c r="E603" s="33"/>
      <c r="F603" s="33"/>
      <c r="G603" s="32"/>
      <c r="H603" s="32"/>
      <c r="I603" s="34" t="str">
        <f t="shared" si="38"/>
        <v/>
      </c>
      <c r="J603" s="38" t="str">
        <f t="shared" si="39"/>
        <v/>
      </c>
    </row>
    <row r="604" spans="1:10" ht="31.95" customHeight="1" x14ac:dyDescent="0.3">
      <c r="A604" s="32"/>
      <c r="B604" s="38" t="str">
        <f t="shared" si="36"/>
        <v/>
      </c>
      <c r="C604" s="34" t="str">
        <f t="shared" si="37"/>
        <v/>
      </c>
      <c r="D604" s="33"/>
      <c r="E604" s="33"/>
      <c r="F604" s="33"/>
      <c r="G604" s="32"/>
      <c r="H604" s="32"/>
      <c r="I604" s="34" t="str">
        <f t="shared" si="38"/>
        <v/>
      </c>
      <c r="J604" s="38" t="str">
        <f t="shared" si="39"/>
        <v/>
      </c>
    </row>
    <row r="605" spans="1:10" ht="31.95" customHeight="1" x14ac:dyDescent="0.3">
      <c r="A605" s="32"/>
      <c r="B605" s="38" t="str">
        <f t="shared" si="36"/>
        <v/>
      </c>
      <c r="C605" s="34" t="str">
        <f t="shared" si="37"/>
        <v/>
      </c>
      <c r="D605" s="33"/>
      <c r="E605" s="33"/>
      <c r="F605" s="33"/>
      <c r="G605" s="32"/>
      <c r="H605" s="32"/>
      <c r="I605" s="34" t="str">
        <f t="shared" si="38"/>
        <v/>
      </c>
      <c r="J605" s="38" t="str">
        <f t="shared" si="39"/>
        <v/>
      </c>
    </row>
    <row r="606" spans="1:10" ht="31.95" customHeight="1" x14ac:dyDescent="0.3">
      <c r="A606" s="32"/>
      <c r="B606" s="38" t="str">
        <f t="shared" si="36"/>
        <v/>
      </c>
      <c r="C606" s="34" t="str">
        <f t="shared" si="37"/>
        <v/>
      </c>
      <c r="D606" s="33"/>
      <c r="E606" s="33"/>
      <c r="F606" s="33"/>
      <c r="G606" s="32"/>
      <c r="H606" s="32"/>
      <c r="I606" s="34" t="str">
        <f t="shared" si="38"/>
        <v/>
      </c>
      <c r="J606" s="38" t="str">
        <f t="shared" si="39"/>
        <v/>
      </c>
    </row>
    <row r="607" spans="1:10" ht="31.95" customHeight="1" x14ac:dyDescent="0.3">
      <c r="A607" s="32"/>
      <c r="B607" s="38" t="str">
        <f t="shared" si="36"/>
        <v/>
      </c>
      <c r="C607" s="34" t="str">
        <f t="shared" si="37"/>
        <v/>
      </c>
      <c r="D607" s="33"/>
      <c r="E607" s="33"/>
      <c r="F607" s="33"/>
      <c r="G607" s="32"/>
      <c r="H607" s="32"/>
      <c r="I607" s="34" t="str">
        <f t="shared" si="38"/>
        <v/>
      </c>
      <c r="J607" s="38" t="str">
        <f t="shared" si="39"/>
        <v/>
      </c>
    </row>
    <row r="608" spans="1:10" ht="31.95" customHeight="1" x14ac:dyDescent="0.3">
      <c r="A608" s="32"/>
      <c r="B608" s="38" t="str">
        <f t="shared" si="36"/>
        <v/>
      </c>
      <c r="C608" s="34" t="str">
        <f t="shared" si="37"/>
        <v/>
      </c>
      <c r="D608" s="33"/>
      <c r="E608" s="33"/>
      <c r="F608" s="33"/>
      <c r="G608" s="32"/>
      <c r="H608" s="32"/>
      <c r="I608" s="34" t="str">
        <f t="shared" si="38"/>
        <v/>
      </c>
      <c r="J608" s="38" t="str">
        <f t="shared" si="39"/>
        <v/>
      </c>
    </row>
    <row r="609" spans="1:10" ht="31.95" customHeight="1" x14ac:dyDescent="0.3">
      <c r="A609" s="32"/>
      <c r="B609" s="38" t="str">
        <f t="shared" si="36"/>
        <v/>
      </c>
      <c r="C609" s="34" t="str">
        <f t="shared" si="37"/>
        <v/>
      </c>
      <c r="D609" s="33"/>
      <c r="E609" s="33"/>
      <c r="F609" s="33"/>
      <c r="G609" s="32"/>
      <c r="H609" s="32"/>
      <c r="I609" s="34" t="str">
        <f t="shared" si="38"/>
        <v/>
      </c>
      <c r="J609" s="38" t="str">
        <f t="shared" si="39"/>
        <v/>
      </c>
    </row>
    <row r="610" spans="1:10" ht="31.95" customHeight="1" x14ac:dyDescent="0.3">
      <c r="A610" s="32"/>
      <c r="B610" s="38" t="str">
        <f t="shared" si="36"/>
        <v/>
      </c>
      <c r="C610" s="34" t="str">
        <f t="shared" si="37"/>
        <v/>
      </c>
      <c r="D610" s="33"/>
      <c r="E610" s="33"/>
      <c r="F610" s="33"/>
      <c r="G610" s="32"/>
      <c r="H610" s="32"/>
      <c r="I610" s="34" t="str">
        <f t="shared" si="38"/>
        <v/>
      </c>
      <c r="J610" s="38" t="str">
        <f t="shared" si="39"/>
        <v/>
      </c>
    </row>
    <row r="611" spans="1:10" ht="31.95" customHeight="1" x14ac:dyDescent="0.3">
      <c r="A611" s="32"/>
      <c r="B611" s="38" t="str">
        <f t="shared" si="36"/>
        <v/>
      </c>
      <c r="C611" s="34" t="str">
        <f t="shared" si="37"/>
        <v/>
      </c>
      <c r="D611" s="33"/>
      <c r="E611" s="33"/>
      <c r="F611" s="33"/>
      <c r="G611" s="32"/>
      <c r="H611" s="32"/>
      <c r="I611" s="34" t="str">
        <f t="shared" si="38"/>
        <v/>
      </c>
      <c r="J611" s="38" t="str">
        <f t="shared" si="39"/>
        <v/>
      </c>
    </row>
    <row r="612" spans="1:10" ht="31.95" customHeight="1" x14ac:dyDescent="0.3">
      <c r="A612" s="32"/>
      <c r="B612" s="38" t="str">
        <f t="shared" si="36"/>
        <v/>
      </c>
      <c r="C612" s="34" t="str">
        <f t="shared" si="37"/>
        <v/>
      </c>
      <c r="D612" s="33"/>
      <c r="E612" s="33"/>
      <c r="F612" s="33"/>
      <c r="G612" s="32"/>
      <c r="H612" s="32"/>
      <c r="I612" s="34" t="str">
        <f t="shared" si="38"/>
        <v/>
      </c>
      <c r="J612" s="38" t="str">
        <f t="shared" si="39"/>
        <v/>
      </c>
    </row>
    <row r="613" spans="1:10" ht="31.95" customHeight="1" x14ac:dyDescent="0.3">
      <c r="A613" s="32"/>
      <c r="B613" s="38" t="str">
        <f t="shared" si="36"/>
        <v/>
      </c>
      <c r="C613" s="34" t="str">
        <f t="shared" si="37"/>
        <v/>
      </c>
      <c r="D613" s="33"/>
      <c r="E613" s="33"/>
      <c r="F613" s="33"/>
      <c r="G613" s="32"/>
      <c r="H613" s="32"/>
      <c r="I613" s="34" t="str">
        <f t="shared" si="38"/>
        <v/>
      </c>
      <c r="J613" s="38" t="str">
        <f t="shared" si="39"/>
        <v/>
      </c>
    </row>
    <row r="614" spans="1:10" ht="31.95" customHeight="1" x14ac:dyDescent="0.3">
      <c r="A614" s="32"/>
      <c r="B614" s="38" t="str">
        <f t="shared" si="36"/>
        <v/>
      </c>
      <c r="C614" s="34" t="str">
        <f t="shared" si="37"/>
        <v/>
      </c>
      <c r="D614" s="33"/>
      <c r="E614" s="33"/>
      <c r="F614" s="33"/>
      <c r="G614" s="32"/>
      <c r="H614" s="32"/>
      <c r="I614" s="34" t="str">
        <f t="shared" si="38"/>
        <v/>
      </c>
      <c r="J614" s="38" t="str">
        <f t="shared" si="39"/>
        <v/>
      </c>
    </row>
    <row r="615" spans="1:10" ht="31.95" customHeight="1" x14ac:dyDescent="0.3">
      <c r="A615" s="32"/>
      <c r="B615" s="38" t="str">
        <f t="shared" si="36"/>
        <v/>
      </c>
      <c r="C615" s="34" t="str">
        <f t="shared" si="37"/>
        <v/>
      </c>
      <c r="D615" s="33"/>
      <c r="E615" s="33"/>
      <c r="F615" s="33"/>
      <c r="G615" s="32"/>
      <c r="H615" s="32"/>
      <c r="I615" s="34" t="str">
        <f t="shared" si="38"/>
        <v/>
      </c>
      <c r="J615" s="38" t="str">
        <f t="shared" si="39"/>
        <v/>
      </c>
    </row>
    <row r="616" spans="1:10" ht="31.95" customHeight="1" x14ac:dyDescent="0.3">
      <c r="A616" s="32"/>
      <c r="B616" s="38" t="str">
        <f t="shared" si="36"/>
        <v/>
      </c>
      <c r="C616" s="34" t="str">
        <f t="shared" si="37"/>
        <v/>
      </c>
      <c r="D616" s="33"/>
      <c r="E616" s="33"/>
      <c r="F616" s="33"/>
      <c r="G616" s="32"/>
      <c r="H616" s="32"/>
      <c r="I616" s="34" t="str">
        <f t="shared" si="38"/>
        <v/>
      </c>
      <c r="J616" s="38" t="str">
        <f t="shared" si="39"/>
        <v/>
      </c>
    </row>
    <row r="617" spans="1:10" ht="31.95" customHeight="1" x14ac:dyDescent="0.3">
      <c r="A617" s="32"/>
      <c r="B617" s="38" t="str">
        <f t="shared" si="36"/>
        <v/>
      </c>
      <c r="C617" s="34" t="str">
        <f t="shared" si="37"/>
        <v/>
      </c>
      <c r="D617" s="33"/>
      <c r="E617" s="33"/>
      <c r="F617" s="33"/>
      <c r="G617" s="32"/>
      <c r="H617" s="32"/>
      <c r="I617" s="34" t="str">
        <f t="shared" si="38"/>
        <v/>
      </c>
      <c r="J617" s="38" t="str">
        <f t="shared" si="39"/>
        <v/>
      </c>
    </row>
    <row r="618" spans="1:10" ht="31.95" customHeight="1" x14ac:dyDescent="0.3">
      <c r="A618" s="32"/>
      <c r="B618" s="38" t="str">
        <f t="shared" si="36"/>
        <v/>
      </c>
      <c r="C618" s="34" t="str">
        <f t="shared" si="37"/>
        <v/>
      </c>
      <c r="D618" s="33"/>
      <c r="E618" s="33"/>
      <c r="F618" s="33"/>
      <c r="G618" s="32"/>
      <c r="H618" s="32"/>
      <c r="I618" s="34" t="str">
        <f t="shared" si="38"/>
        <v/>
      </c>
      <c r="J618" s="38" t="str">
        <f t="shared" si="39"/>
        <v/>
      </c>
    </row>
    <row r="619" spans="1:10" ht="31.95" customHeight="1" x14ac:dyDescent="0.3">
      <c r="A619" s="32"/>
      <c r="B619" s="38" t="str">
        <f t="shared" si="36"/>
        <v/>
      </c>
      <c r="C619" s="34" t="str">
        <f t="shared" si="37"/>
        <v/>
      </c>
      <c r="D619" s="33"/>
      <c r="E619" s="33"/>
      <c r="F619" s="33"/>
      <c r="G619" s="32"/>
      <c r="H619" s="32"/>
      <c r="I619" s="34" t="str">
        <f t="shared" si="38"/>
        <v/>
      </c>
      <c r="J619" s="38" t="str">
        <f t="shared" si="39"/>
        <v/>
      </c>
    </row>
    <row r="620" spans="1:10" ht="31.95" customHeight="1" x14ac:dyDescent="0.3">
      <c r="A620" s="32"/>
      <c r="B620" s="38" t="str">
        <f t="shared" si="36"/>
        <v/>
      </c>
      <c r="C620" s="34" t="str">
        <f t="shared" si="37"/>
        <v/>
      </c>
      <c r="D620" s="33"/>
      <c r="E620" s="33"/>
      <c r="F620" s="33"/>
      <c r="G620" s="32"/>
      <c r="H620" s="32"/>
      <c r="I620" s="34" t="str">
        <f t="shared" si="38"/>
        <v/>
      </c>
      <c r="J620" s="38" t="str">
        <f t="shared" si="39"/>
        <v/>
      </c>
    </row>
    <row r="621" spans="1:10" ht="31.95" customHeight="1" x14ac:dyDescent="0.3">
      <c r="A621" s="32"/>
      <c r="B621" s="38" t="str">
        <f t="shared" si="36"/>
        <v/>
      </c>
      <c r="C621" s="34" t="str">
        <f t="shared" si="37"/>
        <v/>
      </c>
      <c r="D621" s="33"/>
      <c r="E621" s="33"/>
      <c r="F621" s="33"/>
      <c r="G621" s="32"/>
      <c r="H621" s="32"/>
      <c r="I621" s="34" t="str">
        <f t="shared" si="38"/>
        <v/>
      </c>
      <c r="J621" s="38" t="str">
        <f t="shared" si="39"/>
        <v/>
      </c>
    </row>
    <row r="622" spans="1:10" ht="31.95" customHeight="1" x14ac:dyDescent="0.3">
      <c r="A622" s="32"/>
      <c r="B622" s="38" t="str">
        <f t="shared" si="36"/>
        <v/>
      </c>
      <c r="C622" s="34" t="str">
        <f t="shared" si="37"/>
        <v/>
      </c>
      <c r="D622" s="33"/>
      <c r="E622" s="33"/>
      <c r="F622" s="33"/>
      <c r="G622" s="32"/>
      <c r="H622" s="32"/>
      <c r="I622" s="34" t="str">
        <f t="shared" si="38"/>
        <v/>
      </c>
      <c r="J622" s="38" t="str">
        <f t="shared" si="39"/>
        <v/>
      </c>
    </row>
    <row r="623" spans="1:10" ht="31.95" customHeight="1" x14ac:dyDescent="0.3">
      <c r="A623" s="32"/>
      <c r="B623" s="38" t="str">
        <f t="shared" si="36"/>
        <v/>
      </c>
      <c r="C623" s="34" t="str">
        <f t="shared" si="37"/>
        <v/>
      </c>
      <c r="D623" s="33"/>
      <c r="E623" s="33"/>
      <c r="F623" s="33"/>
      <c r="G623" s="32"/>
      <c r="H623" s="32"/>
      <c r="I623" s="34" t="str">
        <f t="shared" si="38"/>
        <v/>
      </c>
      <c r="J623" s="38" t="str">
        <f t="shared" si="39"/>
        <v/>
      </c>
    </row>
    <row r="624" spans="1:10" ht="31.95" customHeight="1" x14ac:dyDescent="0.3">
      <c r="A624" s="32"/>
      <c r="B624" s="38" t="str">
        <f t="shared" si="36"/>
        <v/>
      </c>
      <c r="C624" s="34" t="str">
        <f t="shared" si="37"/>
        <v/>
      </c>
      <c r="D624" s="33"/>
      <c r="E624" s="33"/>
      <c r="F624" s="33"/>
      <c r="G624" s="32"/>
      <c r="H624" s="32"/>
      <c r="I624" s="34" t="str">
        <f t="shared" si="38"/>
        <v/>
      </c>
      <c r="J624" s="38" t="str">
        <f t="shared" si="39"/>
        <v/>
      </c>
    </row>
    <row r="625" spans="1:10" ht="31.95" customHeight="1" x14ac:dyDescent="0.3">
      <c r="A625" s="32"/>
      <c r="B625" s="38" t="str">
        <f t="shared" si="36"/>
        <v/>
      </c>
      <c r="C625" s="34" t="str">
        <f t="shared" si="37"/>
        <v/>
      </c>
      <c r="D625" s="33"/>
      <c r="E625" s="33"/>
      <c r="F625" s="33"/>
      <c r="G625" s="32"/>
      <c r="H625" s="32"/>
      <c r="I625" s="34" t="str">
        <f t="shared" si="38"/>
        <v/>
      </c>
      <c r="J625" s="38" t="str">
        <f t="shared" si="39"/>
        <v/>
      </c>
    </row>
    <row r="626" spans="1:10" ht="31.95" customHeight="1" x14ac:dyDescent="0.3">
      <c r="A626" s="32"/>
      <c r="B626" s="38" t="str">
        <f t="shared" si="36"/>
        <v/>
      </c>
      <c r="C626" s="34" t="str">
        <f t="shared" si="37"/>
        <v/>
      </c>
      <c r="D626" s="33"/>
      <c r="E626" s="33"/>
      <c r="F626" s="33"/>
      <c r="G626" s="32"/>
      <c r="H626" s="32"/>
      <c r="I626" s="34" t="str">
        <f t="shared" si="38"/>
        <v/>
      </c>
      <c r="J626" s="38" t="str">
        <f t="shared" si="39"/>
        <v/>
      </c>
    </row>
    <row r="627" spans="1:10" ht="31.95" customHeight="1" x14ac:dyDescent="0.3">
      <c r="A627" s="32"/>
      <c r="B627" s="38" t="str">
        <f t="shared" si="36"/>
        <v/>
      </c>
      <c r="C627" s="34" t="str">
        <f t="shared" si="37"/>
        <v/>
      </c>
      <c r="D627" s="33"/>
      <c r="E627" s="33"/>
      <c r="F627" s="33"/>
      <c r="G627" s="32"/>
      <c r="H627" s="32"/>
      <c r="I627" s="34" t="str">
        <f t="shared" si="38"/>
        <v/>
      </c>
      <c r="J627" s="38" t="str">
        <f t="shared" si="39"/>
        <v/>
      </c>
    </row>
    <row r="628" spans="1:10" ht="31.95" customHeight="1" x14ac:dyDescent="0.3">
      <c r="A628" s="32"/>
      <c r="B628" s="38" t="str">
        <f t="shared" si="36"/>
        <v/>
      </c>
      <c r="C628" s="34" t="str">
        <f t="shared" si="37"/>
        <v/>
      </c>
      <c r="D628" s="33"/>
      <c r="E628" s="33"/>
      <c r="F628" s="33"/>
      <c r="G628" s="32"/>
      <c r="H628" s="32"/>
      <c r="I628" s="34" t="str">
        <f t="shared" si="38"/>
        <v/>
      </c>
      <c r="J628" s="38" t="str">
        <f t="shared" si="39"/>
        <v/>
      </c>
    </row>
    <row r="629" spans="1:10" ht="31.95" customHeight="1" x14ac:dyDescent="0.3">
      <c r="A629" s="32"/>
      <c r="B629" s="38" t="str">
        <f t="shared" si="36"/>
        <v/>
      </c>
      <c r="C629" s="34" t="str">
        <f t="shared" si="37"/>
        <v/>
      </c>
      <c r="D629" s="33"/>
      <c r="E629" s="33"/>
      <c r="F629" s="33"/>
      <c r="G629" s="32"/>
      <c r="H629" s="32"/>
      <c r="I629" s="34" t="str">
        <f t="shared" si="38"/>
        <v/>
      </c>
      <c r="J629" s="38" t="str">
        <f t="shared" si="39"/>
        <v/>
      </c>
    </row>
    <row r="630" spans="1:10" ht="31.95" customHeight="1" x14ac:dyDescent="0.3">
      <c r="A630" s="32"/>
      <c r="B630" s="38" t="str">
        <f t="shared" si="36"/>
        <v/>
      </c>
      <c r="C630" s="34" t="str">
        <f t="shared" si="37"/>
        <v/>
      </c>
      <c r="D630" s="33"/>
      <c r="E630" s="33"/>
      <c r="F630" s="33"/>
      <c r="G630" s="32"/>
      <c r="H630" s="32"/>
      <c r="I630" s="34" t="str">
        <f t="shared" si="38"/>
        <v/>
      </c>
      <c r="J630" s="38" t="str">
        <f t="shared" si="39"/>
        <v/>
      </c>
    </row>
    <row r="631" spans="1:10" ht="31.95" customHeight="1" x14ac:dyDescent="0.3">
      <c r="A631" s="32"/>
      <c r="B631" s="38" t="str">
        <f t="shared" si="36"/>
        <v/>
      </c>
      <c r="C631" s="34" t="str">
        <f t="shared" si="37"/>
        <v/>
      </c>
      <c r="D631" s="33"/>
      <c r="E631" s="33"/>
      <c r="F631" s="33"/>
      <c r="G631" s="32"/>
      <c r="H631" s="32"/>
      <c r="I631" s="34" t="str">
        <f t="shared" si="38"/>
        <v/>
      </c>
      <c r="J631" s="38" t="str">
        <f t="shared" si="39"/>
        <v/>
      </c>
    </row>
    <row r="632" spans="1:10" ht="31.95" customHeight="1" x14ac:dyDescent="0.3">
      <c r="A632" s="32"/>
      <c r="B632" s="38" t="str">
        <f t="shared" si="36"/>
        <v/>
      </c>
      <c r="C632" s="34" t="str">
        <f t="shared" si="37"/>
        <v/>
      </c>
      <c r="D632" s="33"/>
      <c r="E632" s="33"/>
      <c r="F632" s="33"/>
      <c r="G632" s="32"/>
      <c r="H632" s="32"/>
      <c r="I632" s="34" t="str">
        <f t="shared" si="38"/>
        <v/>
      </c>
      <c r="J632" s="38" t="str">
        <f t="shared" si="39"/>
        <v/>
      </c>
    </row>
    <row r="633" spans="1:10" ht="31.95" customHeight="1" x14ac:dyDescent="0.3">
      <c r="A633" s="32"/>
      <c r="B633" s="38" t="str">
        <f t="shared" si="36"/>
        <v/>
      </c>
      <c r="C633" s="34" t="str">
        <f t="shared" si="37"/>
        <v/>
      </c>
      <c r="D633" s="33"/>
      <c r="E633" s="33"/>
      <c r="F633" s="33"/>
      <c r="G633" s="32"/>
      <c r="H633" s="32"/>
      <c r="I633" s="34" t="str">
        <f t="shared" si="38"/>
        <v/>
      </c>
      <c r="J633" s="38" t="str">
        <f t="shared" si="39"/>
        <v/>
      </c>
    </row>
    <row r="634" spans="1:10" ht="31.95" customHeight="1" x14ac:dyDescent="0.3">
      <c r="A634" s="32"/>
      <c r="B634" s="38" t="str">
        <f t="shared" si="36"/>
        <v/>
      </c>
      <c r="C634" s="34" t="str">
        <f t="shared" si="37"/>
        <v/>
      </c>
      <c r="D634" s="33"/>
      <c r="E634" s="33"/>
      <c r="F634" s="33"/>
      <c r="G634" s="32"/>
      <c r="H634" s="32"/>
      <c r="I634" s="34" t="str">
        <f t="shared" si="38"/>
        <v/>
      </c>
      <c r="J634" s="38" t="str">
        <f t="shared" si="39"/>
        <v/>
      </c>
    </row>
    <row r="635" spans="1:10" ht="31.95" customHeight="1" x14ac:dyDescent="0.3">
      <c r="A635" s="32"/>
      <c r="B635" s="38" t="str">
        <f t="shared" si="36"/>
        <v/>
      </c>
      <c r="C635" s="34" t="str">
        <f t="shared" si="37"/>
        <v/>
      </c>
      <c r="D635" s="33"/>
      <c r="E635" s="33"/>
      <c r="F635" s="33"/>
      <c r="G635" s="32"/>
      <c r="H635" s="32"/>
      <c r="I635" s="34" t="str">
        <f t="shared" si="38"/>
        <v/>
      </c>
      <c r="J635" s="38" t="str">
        <f t="shared" si="39"/>
        <v/>
      </c>
    </row>
    <row r="636" spans="1:10" ht="31.95" customHeight="1" x14ac:dyDescent="0.3">
      <c r="A636" s="32"/>
      <c r="B636" s="38" t="str">
        <f t="shared" si="36"/>
        <v/>
      </c>
      <c r="C636" s="34" t="str">
        <f t="shared" si="37"/>
        <v/>
      </c>
      <c r="D636" s="33"/>
      <c r="E636" s="33"/>
      <c r="F636" s="33"/>
      <c r="G636" s="32"/>
      <c r="H636" s="32"/>
      <c r="I636" s="34" t="str">
        <f t="shared" si="38"/>
        <v/>
      </c>
      <c r="J636" s="38" t="str">
        <f t="shared" si="39"/>
        <v/>
      </c>
    </row>
    <row r="637" spans="1:10" ht="31.95" customHeight="1" x14ac:dyDescent="0.3">
      <c r="A637" s="32"/>
      <c r="B637" s="38" t="str">
        <f t="shared" si="36"/>
        <v/>
      </c>
      <c r="C637" s="34" t="str">
        <f t="shared" si="37"/>
        <v/>
      </c>
      <c r="D637" s="33"/>
      <c r="E637" s="33"/>
      <c r="F637" s="33"/>
      <c r="G637" s="32"/>
      <c r="H637" s="32"/>
      <c r="I637" s="34" t="str">
        <f t="shared" si="38"/>
        <v/>
      </c>
      <c r="J637" s="38" t="str">
        <f t="shared" si="39"/>
        <v/>
      </c>
    </row>
    <row r="638" spans="1:10" ht="31.95" customHeight="1" x14ac:dyDescent="0.3">
      <c r="A638" s="32"/>
      <c r="B638" s="38" t="str">
        <f t="shared" si="36"/>
        <v/>
      </c>
      <c r="C638" s="34" t="str">
        <f t="shared" si="37"/>
        <v/>
      </c>
      <c r="D638" s="33"/>
      <c r="E638" s="33"/>
      <c r="F638" s="33"/>
      <c r="G638" s="32"/>
      <c r="H638" s="32"/>
      <c r="I638" s="34" t="str">
        <f t="shared" si="38"/>
        <v/>
      </c>
      <c r="J638" s="38" t="str">
        <f t="shared" si="39"/>
        <v/>
      </c>
    </row>
    <row r="639" spans="1:10" ht="31.95" customHeight="1" x14ac:dyDescent="0.3">
      <c r="A639" s="32"/>
      <c r="B639" s="38" t="str">
        <f t="shared" si="36"/>
        <v/>
      </c>
      <c r="C639" s="34" t="str">
        <f t="shared" si="37"/>
        <v/>
      </c>
      <c r="D639" s="33"/>
      <c r="E639" s="33"/>
      <c r="F639" s="33"/>
      <c r="G639" s="32"/>
      <c r="H639" s="32"/>
      <c r="I639" s="34" t="str">
        <f t="shared" si="38"/>
        <v/>
      </c>
      <c r="J639" s="38" t="str">
        <f t="shared" si="39"/>
        <v/>
      </c>
    </row>
    <row r="640" spans="1:10" ht="31.95" customHeight="1" x14ac:dyDescent="0.3">
      <c r="A640" s="32"/>
      <c r="B640" s="38" t="str">
        <f t="shared" si="36"/>
        <v/>
      </c>
      <c r="C640" s="34" t="str">
        <f t="shared" si="37"/>
        <v/>
      </c>
      <c r="D640" s="33"/>
      <c r="E640" s="33"/>
      <c r="F640" s="33"/>
      <c r="G640" s="32"/>
      <c r="H640" s="32"/>
      <c r="I640" s="34" t="str">
        <f t="shared" si="38"/>
        <v/>
      </c>
      <c r="J640" s="38" t="str">
        <f t="shared" si="39"/>
        <v/>
      </c>
    </row>
    <row r="641" spans="1:10" ht="31.95" customHeight="1" x14ac:dyDescent="0.3">
      <c r="A641" s="32"/>
      <c r="B641" s="38" t="str">
        <f t="shared" si="36"/>
        <v/>
      </c>
      <c r="C641" s="34" t="str">
        <f t="shared" si="37"/>
        <v/>
      </c>
      <c r="D641" s="33"/>
      <c r="E641" s="33"/>
      <c r="F641" s="33"/>
      <c r="G641" s="32"/>
      <c r="H641" s="32"/>
      <c r="I641" s="34" t="str">
        <f t="shared" si="38"/>
        <v/>
      </c>
      <c r="J641" s="38" t="str">
        <f t="shared" si="39"/>
        <v/>
      </c>
    </row>
    <row r="642" spans="1:10" ht="31.95" customHeight="1" x14ac:dyDescent="0.3">
      <c r="A642" s="32"/>
      <c r="B642" s="38" t="str">
        <f t="shared" si="36"/>
        <v/>
      </c>
      <c r="C642" s="34" t="str">
        <f t="shared" si="37"/>
        <v/>
      </c>
      <c r="D642" s="33"/>
      <c r="E642" s="33"/>
      <c r="F642" s="33"/>
      <c r="G642" s="32"/>
      <c r="H642" s="32"/>
      <c r="I642" s="34" t="str">
        <f t="shared" si="38"/>
        <v/>
      </c>
      <c r="J642" s="38" t="str">
        <f t="shared" si="39"/>
        <v/>
      </c>
    </row>
    <row r="643" spans="1:10" ht="31.95" customHeight="1" x14ac:dyDescent="0.3">
      <c r="A643" s="32"/>
      <c r="B643" s="38" t="str">
        <f t="shared" si="36"/>
        <v/>
      </c>
      <c r="C643" s="34" t="str">
        <f t="shared" si="37"/>
        <v/>
      </c>
      <c r="D643" s="33"/>
      <c r="E643" s="33"/>
      <c r="F643" s="33"/>
      <c r="G643" s="32"/>
      <c r="H643" s="32"/>
      <c r="I643" s="34" t="str">
        <f t="shared" si="38"/>
        <v/>
      </c>
      <c r="J643" s="38" t="str">
        <f t="shared" si="39"/>
        <v/>
      </c>
    </row>
    <row r="644" spans="1:10" ht="31.95" customHeight="1" x14ac:dyDescent="0.3">
      <c r="A644" s="32"/>
      <c r="B644" s="38" t="str">
        <f t="shared" ref="B644:B703" si="40">IF($A644="","",_xlfn.XLOOKUP($A644,Proy_Folio,Proy_Nombre,""))</f>
        <v/>
      </c>
      <c r="C644" s="34" t="str">
        <f t="shared" ref="C644:C703" si="41">IF($A644="","",_xlfn.XLOOKUP($A644,Proy_Folio,Proy_Tipo,""))</f>
        <v/>
      </c>
      <c r="D644" s="33"/>
      <c r="E644" s="33"/>
      <c r="F644" s="33"/>
      <c r="G644" s="32"/>
      <c r="H644" s="32"/>
      <c r="I644" s="34" t="str">
        <f t="shared" ref="I644:I703" si="42">IF(OR($D644="",$C644=""),"",IF(ISNUMBER(SEARCH($C644,_xlfn.XLOOKUP($D644,Cat_ElemPrep,ElemPrep_Tipos,""))),INDEX(Cat_SiNo,1),INDEX(Cat_SiNo,2)))</f>
        <v/>
      </c>
      <c r="J644" s="38" t="str">
        <f t="shared" ref="J644:J703" si="43">IF($A644="","",IF(COUNTIF(Proy_Folio,$A644)=0,"Folio no registrado en 01_Proyectos",IF($D644="","Falta indicar el elemento",IF(AND($E644=INDEX(Cat_SiNo,1),$I644=INDEX(Cat_SiNo,2)),"El elemento no corresponde al tipo de intervención (Ap. 4.5)",IF(AND($E644=INDEX(Cat_SiNo,1),$F644=""),"Falta el estado de integración",IF(AND($E644=INDEX(Cat_SiNo,1),$F644=Est_Integrado,$G644=""),"Elemento Integrado sin referencia de soporte",""))))))</f>
        <v/>
      </c>
    </row>
    <row r="645" spans="1:10" ht="31.95" customHeight="1" x14ac:dyDescent="0.3">
      <c r="A645" s="32"/>
      <c r="B645" s="38" t="str">
        <f t="shared" si="40"/>
        <v/>
      </c>
      <c r="C645" s="34" t="str">
        <f t="shared" si="41"/>
        <v/>
      </c>
      <c r="D645" s="33"/>
      <c r="E645" s="33"/>
      <c r="F645" s="33"/>
      <c r="G645" s="32"/>
      <c r="H645" s="32"/>
      <c r="I645" s="34" t="str">
        <f t="shared" si="42"/>
        <v/>
      </c>
      <c r="J645" s="38" t="str">
        <f t="shared" si="43"/>
        <v/>
      </c>
    </row>
    <row r="646" spans="1:10" ht="31.95" customHeight="1" x14ac:dyDescent="0.3">
      <c r="A646" s="32"/>
      <c r="B646" s="38" t="str">
        <f t="shared" si="40"/>
        <v/>
      </c>
      <c r="C646" s="34" t="str">
        <f t="shared" si="41"/>
        <v/>
      </c>
      <c r="D646" s="33"/>
      <c r="E646" s="33"/>
      <c r="F646" s="33"/>
      <c r="G646" s="32"/>
      <c r="H646" s="32"/>
      <c r="I646" s="34" t="str">
        <f t="shared" si="42"/>
        <v/>
      </c>
      <c r="J646" s="38" t="str">
        <f t="shared" si="43"/>
        <v/>
      </c>
    </row>
    <row r="647" spans="1:10" ht="31.95" customHeight="1" x14ac:dyDescent="0.3">
      <c r="A647" s="32"/>
      <c r="B647" s="38" t="str">
        <f t="shared" si="40"/>
        <v/>
      </c>
      <c r="C647" s="34" t="str">
        <f t="shared" si="41"/>
        <v/>
      </c>
      <c r="D647" s="33"/>
      <c r="E647" s="33"/>
      <c r="F647" s="33"/>
      <c r="G647" s="32"/>
      <c r="H647" s="32"/>
      <c r="I647" s="34" t="str">
        <f t="shared" si="42"/>
        <v/>
      </c>
      <c r="J647" s="38" t="str">
        <f t="shared" si="43"/>
        <v/>
      </c>
    </row>
    <row r="648" spans="1:10" ht="31.95" customHeight="1" x14ac:dyDescent="0.3">
      <c r="A648" s="32"/>
      <c r="B648" s="38" t="str">
        <f t="shared" si="40"/>
        <v/>
      </c>
      <c r="C648" s="34" t="str">
        <f t="shared" si="41"/>
        <v/>
      </c>
      <c r="D648" s="33"/>
      <c r="E648" s="33"/>
      <c r="F648" s="33"/>
      <c r="G648" s="32"/>
      <c r="H648" s="32"/>
      <c r="I648" s="34" t="str">
        <f t="shared" si="42"/>
        <v/>
      </c>
      <c r="J648" s="38" t="str">
        <f t="shared" si="43"/>
        <v/>
      </c>
    </row>
    <row r="649" spans="1:10" ht="31.95" customHeight="1" x14ac:dyDescent="0.3">
      <c r="A649" s="32"/>
      <c r="B649" s="38" t="str">
        <f t="shared" si="40"/>
        <v/>
      </c>
      <c r="C649" s="34" t="str">
        <f t="shared" si="41"/>
        <v/>
      </c>
      <c r="D649" s="33"/>
      <c r="E649" s="33"/>
      <c r="F649" s="33"/>
      <c r="G649" s="32"/>
      <c r="H649" s="32"/>
      <c r="I649" s="34" t="str">
        <f t="shared" si="42"/>
        <v/>
      </c>
      <c r="J649" s="38" t="str">
        <f t="shared" si="43"/>
        <v/>
      </c>
    </row>
    <row r="650" spans="1:10" ht="31.95" customHeight="1" x14ac:dyDescent="0.3">
      <c r="A650" s="32"/>
      <c r="B650" s="38" t="str">
        <f t="shared" si="40"/>
        <v/>
      </c>
      <c r="C650" s="34" t="str">
        <f t="shared" si="41"/>
        <v/>
      </c>
      <c r="D650" s="33"/>
      <c r="E650" s="33"/>
      <c r="F650" s="33"/>
      <c r="G650" s="32"/>
      <c r="H650" s="32"/>
      <c r="I650" s="34" t="str">
        <f t="shared" si="42"/>
        <v/>
      </c>
      <c r="J650" s="38" t="str">
        <f t="shared" si="43"/>
        <v/>
      </c>
    </row>
    <row r="651" spans="1:10" ht="31.95" customHeight="1" x14ac:dyDescent="0.3">
      <c r="A651" s="32"/>
      <c r="B651" s="38" t="str">
        <f t="shared" si="40"/>
        <v/>
      </c>
      <c r="C651" s="34" t="str">
        <f t="shared" si="41"/>
        <v/>
      </c>
      <c r="D651" s="33"/>
      <c r="E651" s="33"/>
      <c r="F651" s="33"/>
      <c r="G651" s="32"/>
      <c r="H651" s="32"/>
      <c r="I651" s="34" t="str">
        <f t="shared" si="42"/>
        <v/>
      </c>
      <c r="J651" s="38" t="str">
        <f t="shared" si="43"/>
        <v/>
      </c>
    </row>
    <row r="652" spans="1:10" ht="31.95" customHeight="1" x14ac:dyDescent="0.3">
      <c r="A652" s="32"/>
      <c r="B652" s="38" t="str">
        <f t="shared" si="40"/>
        <v/>
      </c>
      <c r="C652" s="34" t="str">
        <f t="shared" si="41"/>
        <v/>
      </c>
      <c r="D652" s="33"/>
      <c r="E652" s="33"/>
      <c r="F652" s="33"/>
      <c r="G652" s="32"/>
      <c r="H652" s="32"/>
      <c r="I652" s="34" t="str">
        <f t="shared" si="42"/>
        <v/>
      </c>
      <c r="J652" s="38" t="str">
        <f t="shared" si="43"/>
        <v/>
      </c>
    </row>
    <row r="653" spans="1:10" ht="31.95" customHeight="1" x14ac:dyDescent="0.3">
      <c r="A653" s="32"/>
      <c r="B653" s="38" t="str">
        <f t="shared" si="40"/>
        <v/>
      </c>
      <c r="C653" s="34" t="str">
        <f t="shared" si="41"/>
        <v/>
      </c>
      <c r="D653" s="33"/>
      <c r="E653" s="33"/>
      <c r="F653" s="33"/>
      <c r="G653" s="32"/>
      <c r="H653" s="32"/>
      <c r="I653" s="34" t="str">
        <f t="shared" si="42"/>
        <v/>
      </c>
      <c r="J653" s="38" t="str">
        <f t="shared" si="43"/>
        <v/>
      </c>
    </row>
    <row r="654" spans="1:10" ht="31.95" customHeight="1" x14ac:dyDescent="0.3">
      <c r="A654" s="32"/>
      <c r="B654" s="38" t="str">
        <f t="shared" si="40"/>
        <v/>
      </c>
      <c r="C654" s="34" t="str">
        <f t="shared" si="41"/>
        <v/>
      </c>
      <c r="D654" s="33"/>
      <c r="E654" s="33"/>
      <c r="F654" s="33"/>
      <c r="G654" s="32"/>
      <c r="H654" s="32"/>
      <c r="I654" s="34" t="str">
        <f t="shared" si="42"/>
        <v/>
      </c>
      <c r="J654" s="38" t="str">
        <f t="shared" si="43"/>
        <v/>
      </c>
    </row>
    <row r="655" spans="1:10" ht="31.95" customHeight="1" x14ac:dyDescent="0.3">
      <c r="A655" s="32"/>
      <c r="B655" s="38" t="str">
        <f t="shared" si="40"/>
        <v/>
      </c>
      <c r="C655" s="34" t="str">
        <f t="shared" si="41"/>
        <v/>
      </c>
      <c r="D655" s="33"/>
      <c r="E655" s="33"/>
      <c r="F655" s="33"/>
      <c r="G655" s="32"/>
      <c r="H655" s="32"/>
      <c r="I655" s="34" t="str">
        <f t="shared" si="42"/>
        <v/>
      </c>
      <c r="J655" s="38" t="str">
        <f t="shared" si="43"/>
        <v/>
      </c>
    </row>
    <row r="656" spans="1:10" ht="31.95" customHeight="1" x14ac:dyDescent="0.3">
      <c r="A656" s="32"/>
      <c r="B656" s="38" t="str">
        <f t="shared" si="40"/>
        <v/>
      </c>
      <c r="C656" s="34" t="str">
        <f t="shared" si="41"/>
        <v/>
      </c>
      <c r="D656" s="33"/>
      <c r="E656" s="33"/>
      <c r="F656" s="33"/>
      <c r="G656" s="32"/>
      <c r="H656" s="32"/>
      <c r="I656" s="34" t="str">
        <f t="shared" si="42"/>
        <v/>
      </c>
      <c r="J656" s="38" t="str">
        <f t="shared" si="43"/>
        <v/>
      </c>
    </row>
    <row r="657" spans="1:10" ht="31.95" customHeight="1" x14ac:dyDescent="0.3">
      <c r="A657" s="32"/>
      <c r="B657" s="38" t="str">
        <f t="shared" si="40"/>
        <v/>
      </c>
      <c r="C657" s="34" t="str">
        <f t="shared" si="41"/>
        <v/>
      </c>
      <c r="D657" s="33"/>
      <c r="E657" s="33"/>
      <c r="F657" s="33"/>
      <c r="G657" s="32"/>
      <c r="H657" s="32"/>
      <c r="I657" s="34" t="str">
        <f t="shared" si="42"/>
        <v/>
      </c>
      <c r="J657" s="38" t="str">
        <f t="shared" si="43"/>
        <v/>
      </c>
    </row>
    <row r="658" spans="1:10" ht="31.95" customHeight="1" x14ac:dyDescent="0.3">
      <c r="A658" s="32"/>
      <c r="B658" s="38" t="str">
        <f t="shared" si="40"/>
        <v/>
      </c>
      <c r="C658" s="34" t="str">
        <f t="shared" si="41"/>
        <v/>
      </c>
      <c r="D658" s="33"/>
      <c r="E658" s="33"/>
      <c r="F658" s="33"/>
      <c r="G658" s="32"/>
      <c r="H658" s="32"/>
      <c r="I658" s="34" t="str">
        <f t="shared" si="42"/>
        <v/>
      </c>
      <c r="J658" s="38" t="str">
        <f t="shared" si="43"/>
        <v/>
      </c>
    </row>
    <row r="659" spans="1:10" ht="31.95" customHeight="1" x14ac:dyDescent="0.3">
      <c r="A659" s="32"/>
      <c r="B659" s="38" t="str">
        <f t="shared" si="40"/>
        <v/>
      </c>
      <c r="C659" s="34" t="str">
        <f t="shared" si="41"/>
        <v/>
      </c>
      <c r="D659" s="33"/>
      <c r="E659" s="33"/>
      <c r="F659" s="33"/>
      <c r="G659" s="32"/>
      <c r="H659" s="32"/>
      <c r="I659" s="34" t="str">
        <f t="shared" si="42"/>
        <v/>
      </c>
      <c r="J659" s="38" t="str">
        <f t="shared" si="43"/>
        <v/>
      </c>
    </row>
    <row r="660" spans="1:10" ht="31.95" customHeight="1" x14ac:dyDescent="0.3">
      <c r="A660" s="32"/>
      <c r="B660" s="38" t="str">
        <f t="shared" si="40"/>
        <v/>
      </c>
      <c r="C660" s="34" t="str">
        <f t="shared" si="41"/>
        <v/>
      </c>
      <c r="D660" s="33"/>
      <c r="E660" s="33"/>
      <c r="F660" s="33"/>
      <c r="G660" s="32"/>
      <c r="H660" s="32"/>
      <c r="I660" s="34" t="str">
        <f t="shared" si="42"/>
        <v/>
      </c>
      <c r="J660" s="38" t="str">
        <f t="shared" si="43"/>
        <v/>
      </c>
    </row>
    <row r="661" spans="1:10" ht="31.95" customHeight="1" x14ac:dyDescent="0.3">
      <c r="A661" s="32"/>
      <c r="B661" s="38" t="str">
        <f t="shared" si="40"/>
        <v/>
      </c>
      <c r="C661" s="34" t="str">
        <f t="shared" si="41"/>
        <v/>
      </c>
      <c r="D661" s="33"/>
      <c r="E661" s="33"/>
      <c r="F661" s="33"/>
      <c r="G661" s="32"/>
      <c r="H661" s="32"/>
      <c r="I661" s="34" t="str">
        <f t="shared" si="42"/>
        <v/>
      </c>
      <c r="J661" s="38" t="str">
        <f t="shared" si="43"/>
        <v/>
      </c>
    </row>
    <row r="662" spans="1:10" ht="31.95" customHeight="1" x14ac:dyDescent="0.3">
      <c r="A662" s="32"/>
      <c r="B662" s="38" t="str">
        <f t="shared" si="40"/>
        <v/>
      </c>
      <c r="C662" s="34" t="str">
        <f t="shared" si="41"/>
        <v/>
      </c>
      <c r="D662" s="33"/>
      <c r="E662" s="33"/>
      <c r="F662" s="33"/>
      <c r="G662" s="32"/>
      <c r="H662" s="32"/>
      <c r="I662" s="34" t="str">
        <f t="shared" si="42"/>
        <v/>
      </c>
      <c r="J662" s="38" t="str">
        <f t="shared" si="43"/>
        <v/>
      </c>
    </row>
    <row r="663" spans="1:10" ht="31.95" customHeight="1" x14ac:dyDescent="0.3">
      <c r="A663" s="32"/>
      <c r="B663" s="38" t="str">
        <f t="shared" si="40"/>
        <v/>
      </c>
      <c r="C663" s="34" t="str">
        <f t="shared" si="41"/>
        <v/>
      </c>
      <c r="D663" s="33"/>
      <c r="E663" s="33"/>
      <c r="F663" s="33"/>
      <c r="G663" s="32"/>
      <c r="H663" s="32"/>
      <c r="I663" s="34" t="str">
        <f t="shared" si="42"/>
        <v/>
      </c>
      <c r="J663" s="38" t="str">
        <f t="shared" si="43"/>
        <v/>
      </c>
    </row>
    <row r="664" spans="1:10" ht="31.95" customHeight="1" x14ac:dyDescent="0.3">
      <c r="A664" s="32"/>
      <c r="B664" s="38" t="str">
        <f t="shared" si="40"/>
        <v/>
      </c>
      <c r="C664" s="34" t="str">
        <f t="shared" si="41"/>
        <v/>
      </c>
      <c r="D664" s="33"/>
      <c r="E664" s="33"/>
      <c r="F664" s="33"/>
      <c r="G664" s="32"/>
      <c r="H664" s="32"/>
      <c r="I664" s="34" t="str">
        <f t="shared" si="42"/>
        <v/>
      </c>
      <c r="J664" s="38" t="str">
        <f t="shared" si="43"/>
        <v/>
      </c>
    </row>
    <row r="665" spans="1:10" ht="31.95" customHeight="1" x14ac:dyDescent="0.3">
      <c r="A665" s="32"/>
      <c r="B665" s="38" t="str">
        <f t="shared" si="40"/>
        <v/>
      </c>
      <c r="C665" s="34" t="str">
        <f t="shared" si="41"/>
        <v/>
      </c>
      <c r="D665" s="33"/>
      <c r="E665" s="33"/>
      <c r="F665" s="33"/>
      <c r="G665" s="32"/>
      <c r="H665" s="32"/>
      <c r="I665" s="34" t="str">
        <f t="shared" si="42"/>
        <v/>
      </c>
      <c r="J665" s="38" t="str">
        <f t="shared" si="43"/>
        <v/>
      </c>
    </row>
    <row r="666" spans="1:10" ht="31.95" customHeight="1" x14ac:dyDescent="0.3">
      <c r="A666" s="32"/>
      <c r="B666" s="38" t="str">
        <f t="shared" si="40"/>
        <v/>
      </c>
      <c r="C666" s="34" t="str">
        <f t="shared" si="41"/>
        <v/>
      </c>
      <c r="D666" s="33"/>
      <c r="E666" s="33"/>
      <c r="F666" s="33"/>
      <c r="G666" s="32"/>
      <c r="H666" s="32"/>
      <c r="I666" s="34" t="str">
        <f t="shared" si="42"/>
        <v/>
      </c>
      <c r="J666" s="38" t="str">
        <f t="shared" si="43"/>
        <v/>
      </c>
    </row>
    <row r="667" spans="1:10" ht="31.95" customHeight="1" x14ac:dyDescent="0.3">
      <c r="A667" s="32"/>
      <c r="B667" s="38" t="str">
        <f t="shared" si="40"/>
        <v/>
      </c>
      <c r="C667" s="34" t="str">
        <f t="shared" si="41"/>
        <v/>
      </c>
      <c r="D667" s="33"/>
      <c r="E667" s="33"/>
      <c r="F667" s="33"/>
      <c r="G667" s="32"/>
      <c r="H667" s="32"/>
      <c r="I667" s="34" t="str">
        <f t="shared" si="42"/>
        <v/>
      </c>
      <c r="J667" s="38" t="str">
        <f t="shared" si="43"/>
        <v/>
      </c>
    </row>
    <row r="668" spans="1:10" ht="31.95" customHeight="1" x14ac:dyDescent="0.3">
      <c r="A668" s="32"/>
      <c r="B668" s="38" t="str">
        <f t="shared" si="40"/>
        <v/>
      </c>
      <c r="C668" s="34" t="str">
        <f t="shared" si="41"/>
        <v/>
      </c>
      <c r="D668" s="33"/>
      <c r="E668" s="33"/>
      <c r="F668" s="33"/>
      <c r="G668" s="32"/>
      <c r="H668" s="32"/>
      <c r="I668" s="34" t="str">
        <f t="shared" si="42"/>
        <v/>
      </c>
      <c r="J668" s="38" t="str">
        <f t="shared" si="43"/>
        <v/>
      </c>
    </row>
    <row r="669" spans="1:10" ht="31.95" customHeight="1" x14ac:dyDescent="0.3">
      <c r="A669" s="32"/>
      <c r="B669" s="38" t="str">
        <f t="shared" si="40"/>
        <v/>
      </c>
      <c r="C669" s="34" t="str">
        <f t="shared" si="41"/>
        <v/>
      </c>
      <c r="D669" s="33"/>
      <c r="E669" s="33"/>
      <c r="F669" s="33"/>
      <c r="G669" s="32"/>
      <c r="H669" s="32"/>
      <c r="I669" s="34" t="str">
        <f t="shared" si="42"/>
        <v/>
      </c>
      <c r="J669" s="38" t="str">
        <f t="shared" si="43"/>
        <v/>
      </c>
    </row>
    <row r="670" spans="1:10" ht="31.95" customHeight="1" x14ac:dyDescent="0.3">
      <c r="A670" s="32"/>
      <c r="B670" s="38" t="str">
        <f t="shared" si="40"/>
        <v/>
      </c>
      <c r="C670" s="34" t="str">
        <f t="shared" si="41"/>
        <v/>
      </c>
      <c r="D670" s="33"/>
      <c r="E670" s="33"/>
      <c r="F670" s="33"/>
      <c r="G670" s="32"/>
      <c r="H670" s="32"/>
      <c r="I670" s="34" t="str">
        <f t="shared" si="42"/>
        <v/>
      </c>
      <c r="J670" s="38" t="str">
        <f t="shared" si="43"/>
        <v/>
      </c>
    </row>
    <row r="671" spans="1:10" ht="31.95" customHeight="1" x14ac:dyDescent="0.3">
      <c r="A671" s="32"/>
      <c r="B671" s="38" t="str">
        <f t="shared" si="40"/>
        <v/>
      </c>
      <c r="C671" s="34" t="str">
        <f t="shared" si="41"/>
        <v/>
      </c>
      <c r="D671" s="33"/>
      <c r="E671" s="33"/>
      <c r="F671" s="33"/>
      <c r="G671" s="32"/>
      <c r="H671" s="32"/>
      <c r="I671" s="34" t="str">
        <f t="shared" si="42"/>
        <v/>
      </c>
      <c r="J671" s="38" t="str">
        <f t="shared" si="43"/>
        <v/>
      </c>
    </row>
    <row r="672" spans="1:10" ht="31.95" customHeight="1" x14ac:dyDescent="0.3">
      <c r="A672" s="32"/>
      <c r="B672" s="38" t="str">
        <f t="shared" si="40"/>
        <v/>
      </c>
      <c r="C672" s="34" t="str">
        <f t="shared" si="41"/>
        <v/>
      </c>
      <c r="D672" s="33"/>
      <c r="E672" s="33"/>
      <c r="F672" s="33"/>
      <c r="G672" s="32"/>
      <c r="H672" s="32"/>
      <c r="I672" s="34" t="str">
        <f t="shared" si="42"/>
        <v/>
      </c>
      <c r="J672" s="38" t="str">
        <f t="shared" si="43"/>
        <v/>
      </c>
    </row>
    <row r="673" spans="1:10" ht="31.95" customHeight="1" x14ac:dyDescent="0.3">
      <c r="A673" s="32"/>
      <c r="B673" s="38" t="str">
        <f t="shared" si="40"/>
        <v/>
      </c>
      <c r="C673" s="34" t="str">
        <f t="shared" si="41"/>
        <v/>
      </c>
      <c r="D673" s="33"/>
      <c r="E673" s="33"/>
      <c r="F673" s="33"/>
      <c r="G673" s="32"/>
      <c r="H673" s="32"/>
      <c r="I673" s="34" t="str">
        <f t="shared" si="42"/>
        <v/>
      </c>
      <c r="J673" s="38" t="str">
        <f t="shared" si="43"/>
        <v/>
      </c>
    </row>
    <row r="674" spans="1:10" ht="31.95" customHeight="1" x14ac:dyDescent="0.3">
      <c r="A674" s="32"/>
      <c r="B674" s="38" t="str">
        <f t="shared" si="40"/>
        <v/>
      </c>
      <c r="C674" s="34" t="str">
        <f t="shared" si="41"/>
        <v/>
      </c>
      <c r="D674" s="33"/>
      <c r="E674" s="33"/>
      <c r="F674" s="33"/>
      <c r="G674" s="32"/>
      <c r="H674" s="32"/>
      <c r="I674" s="34" t="str">
        <f t="shared" si="42"/>
        <v/>
      </c>
      <c r="J674" s="38" t="str">
        <f t="shared" si="43"/>
        <v/>
      </c>
    </row>
    <row r="675" spans="1:10" ht="31.95" customHeight="1" x14ac:dyDescent="0.3">
      <c r="A675" s="32"/>
      <c r="B675" s="38" t="str">
        <f t="shared" si="40"/>
        <v/>
      </c>
      <c r="C675" s="34" t="str">
        <f t="shared" si="41"/>
        <v/>
      </c>
      <c r="D675" s="33"/>
      <c r="E675" s="33"/>
      <c r="F675" s="33"/>
      <c r="G675" s="32"/>
      <c r="H675" s="32"/>
      <c r="I675" s="34" t="str">
        <f t="shared" si="42"/>
        <v/>
      </c>
      <c r="J675" s="38" t="str">
        <f t="shared" si="43"/>
        <v/>
      </c>
    </row>
    <row r="676" spans="1:10" ht="31.95" customHeight="1" x14ac:dyDescent="0.3">
      <c r="A676" s="32"/>
      <c r="B676" s="38" t="str">
        <f t="shared" si="40"/>
        <v/>
      </c>
      <c r="C676" s="34" t="str">
        <f t="shared" si="41"/>
        <v/>
      </c>
      <c r="D676" s="33"/>
      <c r="E676" s="33"/>
      <c r="F676" s="33"/>
      <c r="G676" s="32"/>
      <c r="H676" s="32"/>
      <c r="I676" s="34" t="str">
        <f t="shared" si="42"/>
        <v/>
      </c>
      <c r="J676" s="38" t="str">
        <f t="shared" si="43"/>
        <v/>
      </c>
    </row>
    <row r="677" spans="1:10" ht="31.95" customHeight="1" x14ac:dyDescent="0.3">
      <c r="A677" s="32"/>
      <c r="B677" s="38" t="str">
        <f t="shared" si="40"/>
        <v/>
      </c>
      <c r="C677" s="34" t="str">
        <f t="shared" si="41"/>
        <v/>
      </c>
      <c r="D677" s="33"/>
      <c r="E677" s="33"/>
      <c r="F677" s="33"/>
      <c r="G677" s="32"/>
      <c r="H677" s="32"/>
      <c r="I677" s="34" t="str">
        <f t="shared" si="42"/>
        <v/>
      </c>
      <c r="J677" s="38" t="str">
        <f t="shared" si="43"/>
        <v/>
      </c>
    </row>
    <row r="678" spans="1:10" ht="31.95" customHeight="1" x14ac:dyDescent="0.3">
      <c r="A678" s="32"/>
      <c r="B678" s="38" t="str">
        <f t="shared" si="40"/>
        <v/>
      </c>
      <c r="C678" s="34" t="str">
        <f t="shared" si="41"/>
        <v/>
      </c>
      <c r="D678" s="33"/>
      <c r="E678" s="33"/>
      <c r="F678" s="33"/>
      <c r="G678" s="32"/>
      <c r="H678" s="32"/>
      <c r="I678" s="34" t="str">
        <f t="shared" si="42"/>
        <v/>
      </c>
      <c r="J678" s="38" t="str">
        <f t="shared" si="43"/>
        <v/>
      </c>
    </row>
    <row r="679" spans="1:10" ht="31.95" customHeight="1" x14ac:dyDescent="0.3">
      <c r="A679" s="32"/>
      <c r="B679" s="38" t="str">
        <f t="shared" si="40"/>
        <v/>
      </c>
      <c r="C679" s="34" t="str">
        <f t="shared" si="41"/>
        <v/>
      </c>
      <c r="D679" s="33"/>
      <c r="E679" s="33"/>
      <c r="F679" s="33"/>
      <c r="G679" s="32"/>
      <c r="H679" s="32"/>
      <c r="I679" s="34" t="str">
        <f t="shared" si="42"/>
        <v/>
      </c>
      <c r="J679" s="38" t="str">
        <f t="shared" si="43"/>
        <v/>
      </c>
    </row>
    <row r="680" spans="1:10" ht="31.95" customHeight="1" x14ac:dyDescent="0.3">
      <c r="A680" s="32"/>
      <c r="B680" s="38" t="str">
        <f t="shared" si="40"/>
        <v/>
      </c>
      <c r="C680" s="34" t="str">
        <f t="shared" si="41"/>
        <v/>
      </c>
      <c r="D680" s="33"/>
      <c r="E680" s="33"/>
      <c r="F680" s="33"/>
      <c r="G680" s="32"/>
      <c r="H680" s="32"/>
      <c r="I680" s="34" t="str">
        <f t="shared" si="42"/>
        <v/>
      </c>
      <c r="J680" s="38" t="str">
        <f t="shared" si="43"/>
        <v/>
      </c>
    </row>
    <row r="681" spans="1:10" ht="31.95" customHeight="1" x14ac:dyDescent="0.3">
      <c r="A681" s="32"/>
      <c r="B681" s="38" t="str">
        <f t="shared" si="40"/>
        <v/>
      </c>
      <c r="C681" s="34" t="str">
        <f t="shared" si="41"/>
        <v/>
      </c>
      <c r="D681" s="33"/>
      <c r="E681" s="33"/>
      <c r="F681" s="33"/>
      <c r="G681" s="32"/>
      <c r="H681" s="32"/>
      <c r="I681" s="34" t="str">
        <f t="shared" si="42"/>
        <v/>
      </c>
      <c r="J681" s="38" t="str">
        <f t="shared" si="43"/>
        <v/>
      </c>
    </row>
    <row r="682" spans="1:10" ht="31.95" customHeight="1" x14ac:dyDescent="0.3">
      <c r="A682" s="32"/>
      <c r="B682" s="38" t="str">
        <f t="shared" si="40"/>
        <v/>
      </c>
      <c r="C682" s="34" t="str">
        <f t="shared" si="41"/>
        <v/>
      </c>
      <c r="D682" s="33"/>
      <c r="E682" s="33"/>
      <c r="F682" s="33"/>
      <c r="G682" s="32"/>
      <c r="H682" s="32"/>
      <c r="I682" s="34" t="str">
        <f t="shared" si="42"/>
        <v/>
      </c>
      <c r="J682" s="38" t="str">
        <f t="shared" si="43"/>
        <v/>
      </c>
    </row>
    <row r="683" spans="1:10" ht="31.95" customHeight="1" x14ac:dyDescent="0.3">
      <c r="A683" s="32"/>
      <c r="B683" s="38" t="str">
        <f t="shared" si="40"/>
        <v/>
      </c>
      <c r="C683" s="34" t="str">
        <f t="shared" si="41"/>
        <v/>
      </c>
      <c r="D683" s="33"/>
      <c r="E683" s="33"/>
      <c r="F683" s="33"/>
      <c r="G683" s="32"/>
      <c r="H683" s="32"/>
      <c r="I683" s="34" t="str">
        <f t="shared" si="42"/>
        <v/>
      </c>
      <c r="J683" s="38" t="str">
        <f t="shared" si="43"/>
        <v/>
      </c>
    </row>
    <row r="684" spans="1:10" ht="31.95" customHeight="1" x14ac:dyDescent="0.3">
      <c r="A684" s="32"/>
      <c r="B684" s="38" t="str">
        <f t="shared" si="40"/>
        <v/>
      </c>
      <c r="C684" s="34" t="str">
        <f t="shared" si="41"/>
        <v/>
      </c>
      <c r="D684" s="33"/>
      <c r="E684" s="33"/>
      <c r="F684" s="33"/>
      <c r="G684" s="32"/>
      <c r="H684" s="32"/>
      <c r="I684" s="34" t="str">
        <f t="shared" si="42"/>
        <v/>
      </c>
      <c r="J684" s="38" t="str">
        <f t="shared" si="43"/>
        <v/>
      </c>
    </row>
    <row r="685" spans="1:10" ht="31.95" customHeight="1" x14ac:dyDescent="0.3">
      <c r="A685" s="32"/>
      <c r="B685" s="38" t="str">
        <f t="shared" si="40"/>
        <v/>
      </c>
      <c r="C685" s="34" t="str">
        <f t="shared" si="41"/>
        <v/>
      </c>
      <c r="D685" s="33"/>
      <c r="E685" s="33"/>
      <c r="F685" s="33"/>
      <c r="G685" s="32"/>
      <c r="H685" s="32"/>
      <c r="I685" s="34" t="str">
        <f t="shared" si="42"/>
        <v/>
      </c>
      <c r="J685" s="38" t="str">
        <f t="shared" si="43"/>
        <v/>
      </c>
    </row>
    <row r="686" spans="1:10" ht="31.95" customHeight="1" x14ac:dyDescent="0.3">
      <c r="A686" s="32"/>
      <c r="B686" s="38" t="str">
        <f t="shared" si="40"/>
        <v/>
      </c>
      <c r="C686" s="34" t="str">
        <f t="shared" si="41"/>
        <v/>
      </c>
      <c r="D686" s="33"/>
      <c r="E686" s="33"/>
      <c r="F686" s="33"/>
      <c r="G686" s="32"/>
      <c r="H686" s="32"/>
      <c r="I686" s="34" t="str">
        <f t="shared" si="42"/>
        <v/>
      </c>
      <c r="J686" s="38" t="str">
        <f t="shared" si="43"/>
        <v/>
      </c>
    </row>
    <row r="687" spans="1:10" ht="31.95" customHeight="1" x14ac:dyDescent="0.3">
      <c r="A687" s="32"/>
      <c r="B687" s="38" t="str">
        <f t="shared" si="40"/>
        <v/>
      </c>
      <c r="C687" s="34" t="str">
        <f t="shared" si="41"/>
        <v/>
      </c>
      <c r="D687" s="33"/>
      <c r="E687" s="33"/>
      <c r="F687" s="33"/>
      <c r="G687" s="32"/>
      <c r="H687" s="32"/>
      <c r="I687" s="34" t="str">
        <f t="shared" si="42"/>
        <v/>
      </c>
      <c r="J687" s="38" t="str">
        <f t="shared" si="43"/>
        <v/>
      </c>
    </row>
    <row r="688" spans="1:10" ht="31.95" customHeight="1" x14ac:dyDescent="0.3">
      <c r="A688" s="32"/>
      <c r="B688" s="38" t="str">
        <f t="shared" si="40"/>
        <v/>
      </c>
      <c r="C688" s="34" t="str">
        <f t="shared" si="41"/>
        <v/>
      </c>
      <c r="D688" s="33"/>
      <c r="E688" s="33"/>
      <c r="F688" s="33"/>
      <c r="G688" s="32"/>
      <c r="H688" s="32"/>
      <c r="I688" s="34" t="str">
        <f t="shared" si="42"/>
        <v/>
      </c>
      <c r="J688" s="38" t="str">
        <f t="shared" si="43"/>
        <v/>
      </c>
    </row>
    <row r="689" spans="1:10" ht="31.95" customHeight="1" x14ac:dyDescent="0.3">
      <c r="A689" s="32"/>
      <c r="B689" s="38" t="str">
        <f t="shared" si="40"/>
        <v/>
      </c>
      <c r="C689" s="34" t="str">
        <f t="shared" si="41"/>
        <v/>
      </c>
      <c r="D689" s="33"/>
      <c r="E689" s="33"/>
      <c r="F689" s="33"/>
      <c r="G689" s="32"/>
      <c r="H689" s="32"/>
      <c r="I689" s="34" t="str">
        <f t="shared" si="42"/>
        <v/>
      </c>
      <c r="J689" s="38" t="str">
        <f t="shared" si="43"/>
        <v/>
      </c>
    </row>
    <row r="690" spans="1:10" ht="31.95" customHeight="1" x14ac:dyDescent="0.3">
      <c r="A690" s="32"/>
      <c r="B690" s="38" t="str">
        <f t="shared" si="40"/>
        <v/>
      </c>
      <c r="C690" s="34" t="str">
        <f t="shared" si="41"/>
        <v/>
      </c>
      <c r="D690" s="33"/>
      <c r="E690" s="33"/>
      <c r="F690" s="33"/>
      <c r="G690" s="32"/>
      <c r="H690" s="32"/>
      <c r="I690" s="34" t="str">
        <f t="shared" si="42"/>
        <v/>
      </c>
      <c r="J690" s="38" t="str">
        <f t="shared" si="43"/>
        <v/>
      </c>
    </row>
    <row r="691" spans="1:10" ht="31.95" customHeight="1" x14ac:dyDescent="0.3">
      <c r="A691" s="32"/>
      <c r="B691" s="38" t="str">
        <f t="shared" si="40"/>
        <v/>
      </c>
      <c r="C691" s="34" t="str">
        <f t="shared" si="41"/>
        <v/>
      </c>
      <c r="D691" s="33"/>
      <c r="E691" s="33"/>
      <c r="F691" s="33"/>
      <c r="G691" s="32"/>
      <c r="H691" s="32"/>
      <c r="I691" s="34" t="str">
        <f t="shared" si="42"/>
        <v/>
      </c>
      <c r="J691" s="38" t="str">
        <f t="shared" si="43"/>
        <v/>
      </c>
    </row>
    <row r="692" spans="1:10" ht="31.95" customHeight="1" x14ac:dyDescent="0.3">
      <c r="A692" s="32"/>
      <c r="B692" s="38" t="str">
        <f t="shared" si="40"/>
        <v/>
      </c>
      <c r="C692" s="34" t="str">
        <f t="shared" si="41"/>
        <v/>
      </c>
      <c r="D692" s="33"/>
      <c r="E692" s="33"/>
      <c r="F692" s="33"/>
      <c r="G692" s="32"/>
      <c r="H692" s="32"/>
      <c r="I692" s="34" t="str">
        <f t="shared" si="42"/>
        <v/>
      </c>
      <c r="J692" s="38" t="str">
        <f t="shared" si="43"/>
        <v/>
      </c>
    </row>
    <row r="693" spans="1:10" ht="31.95" customHeight="1" x14ac:dyDescent="0.3">
      <c r="A693" s="32"/>
      <c r="B693" s="38" t="str">
        <f t="shared" si="40"/>
        <v/>
      </c>
      <c r="C693" s="34" t="str">
        <f t="shared" si="41"/>
        <v/>
      </c>
      <c r="D693" s="33"/>
      <c r="E693" s="33"/>
      <c r="F693" s="33"/>
      <c r="G693" s="32"/>
      <c r="H693" s="32"/>
      <c r="I693" s="34" t="str">
        <f t="shared" si="42"/>
        <v/>
      </c>
      <c r="J693" s="38" t="str">
        <f t="shared" si="43"/>
        <v/>
      </c>
    </row>
    <row r="694" spans="1:10" ht="31.95" customHeight="1" x14ac:dyDescent="0.3">
      <c r="A694" s="32"/>
      <c r="B694" s="38" t="str">
        <f t="shared" si="40"/>
        <v/>
      </c>
      <c r="C694" s="34" t="str">
        <f t="shared" si="41"/>
        <v/>
      </c>
      <c r="D694" s="33"/>
      <c r="E694" s="33"/>
      <c r="F694" s="33"/>
      <c r="G694" s="32"/>
      <c r="H694" s="32"/>
      <c r="I694" s="34" t="str">
        <f t="shared" si="42"/>
        <v/>
      </c>
      <c r="J694" s="38" t="str">
        <f t="shared" si="43"/>
        <v/>
      </c>
    </row>
    <row r="695" spans="1:10" ht="31.95" customHeight="1" x14ac:dyDescent="0.3">
      <c r="A695" s="32"/>
      <c r="B695" s="38" t="str">
        <f t="shared" si="40"/>
        <v/>
      </c>
      <c r="C695" s="34" t="str">
        <f t="shared" si="41"/>
        <v/>
      </c>
      <c r="D695" s="33"/>
      <c r="E695" s="33"/>
      <c r="F695" s="33"/>
      <c r="G695" s="32"/>
      <c r="H695" s="32"/>
      <c r="I695" s="34" t="str">
        <f t="shared" si="42"/>
        <v/>
      </c>
      <c r="J695" s="38" t="str">
        <f t="shared" si="43"/>
        <v/>
      </c>
    </row>
    <row r="696" spans="1:10" ht="31.95" customHeight="1" x14ac:dyDescent="0.3">
      <c r="A696" s="32"/>
      <c r="B696" s="38" t="str">
        <f t="shared" si="40"/>
        <v/>
      </c>
      <c r="C696" s="34" t="str">
        <f t="shared" si="41"/>
        <v/>
      </c>
      <c r="D696" s="33"/>
      <c r="E696" s="33"/>
      <c r="F696" s="33"/>
      <c r="G696" s="32"/>
      <c r="H696" s="32"/>
      <c r="I696" s="34" t="str">
        <f t="shared" si="42"/>
        <v/>
      </c>
      <c r="J696" s="38" t="str">
        <f t="shared" si="43"/>
        <v/>
      </c>
    </row>
    <row r="697" spans="1:10" ht="31.95" customHeight="1" x14ac:dyDescent="0.3">
      <c r="A697" s="32"/>
      <c r="B697" s="38" t="str">
        <f t="shared" si="40"/>
        <v/>
      </c>
      <c r="C697" s="34" t="str">
        <f t="shared" si="41"/>
        <v/>
      </c>
      <c r="D697" s="33"/>
      <c r="E697" s="33"/>
      <c r="F697" s="33"/>
      <c r="G697" s="32"/>
      <c r="H697" s="32"/>
      <c r="I697" s="34" t="str">
        <f t="shared" si="42"/>
        <v/>
      </c>
      <c r="J697" s="38" t="str">
        <f t="shared" si="43"/>
        <v/>
      </c>
    </row>
    <row r="698" spans="1:10" ht="31.95" customHeight="1" x14ac:dyDescent="0.3">
      <c r="A698" s="32"/>
      <c r="B698" s="38" t="str">
        <f t="shared" si="40"/>
        <v/>
      </c>
      <c r="C698" s="34" t="str">
        <f t="shared" si="41"/>
        <v/>
      </c>
      <c r="D698" s="33"/>
      <c r="E698" s="33"/>
      <c r="F698" s="33"/>
      <c r="G698" s="32"/>
      <c r="H698" s="32"/>
      <c r="I698" s="34" t="str">
        <f t="shared" si="42"/>
        <v/>
      </c>
      <c r="J698" s="38" t="str">
        <f t="shared" si="43"/>
        <v/>
      </c>
    </row>
    <row r="699" spans="1:10" ht="31.95" customHeight="1" x14ac:dyDescent="0.3">
      <c r="A699" s="32"/>
      <c r="B699" s="38" t="str">
        <f t="shared" si="40"/>
        <v/>
      </c>
      <c r="C699" s="34" t="str">
        <f t="shared" si="41"/>
        <v/>
      </c>
      <c r="D699" s="33"/>
      <c r="E699" s="33"/>
      <c r="F699" s="33"/>
      <c r="G699" s="32"/>
      <c r="H699" s="32"/>
      <c r="I699" s="34" t="str">
        <f t="shared" si="42"/>
        <v/>
      </c>
      <c r="J699" s="38" t="str">
        <f t="shared" si="43"/>
        <v/>
      </c>
    </row>
    <row r="700" spans="1:10" ht="31.95" customHeight="1" x14ac:dyDescent="0.3">
      <c r="A700" s="32"/>
      <c r="B700" s="38" t="str">
        <f t="shared" si="40"/>
        <v/>
      </c>
      <c r="C700" s="34" t="str">
        <f t="shared" si="41"/>
        <v/>
      </c>
      <c r="D700" s="33"/>
      <c r="E700" s="33"/>
      <c r="F700" s="33"/>
      <c r="G700" s="32"/>
      <c r="H700" s="32"/>
      <c r="I700" s="34" t="str">
        <f t="shared" si="42"/>
        <v/>
      </c>
      <c r="J700" s="38" t="str">
        <f t="shared" si="43"/>
        <v/>
      </c>
    </row>
    <row r="701" spans="1:10" ht="31.95" customHeight="1" x14ac:dyDescent="0.3">
      <c r="A701" s="32"/>
      <c r="B701" s="38" t="str">
        <f t="shared" si="40"/>
        <v/>
      </c>
      <c r="C701" s="34" t="str">
        <f t="shared" si="41"/>
        <v/>
      </c>
      <c r="D701" s="33"/>
      <c r="E701" s="33"/>
      <c r="F701" s="33"/>
      <c r="G701" s="32"/>
      <c r="H701" s="32"/>
      <c r="I701" s="34" t="str">
        <f t="shared" si="42"/>
        <v/>
      </c>
      <c r="J701" s="38" t="str">
        <f t="shared" si="43"/>
        <v/>
      </c>
    </row>
    <row r="702" spans="1:10" ht="31.95" customHeight="1" x14ac:dyDescent="0.3">
      <c r="A702" s="32"/>
      <c r="B702" s="38" t="str">
        <f t="shared" si="40"/>
        <v/>
      </c>
      <c r="C702" s="34" t="str">
        <f t="shared" si="41"/>
        <v/>
      </c>
      <c r="D702" s="33"/>
      <c r="E702" s="33"/>
      <c r="F702" s="33"/>
      <c r="G702" s="32"/>
      <c r="H702" s="32"/>
      <c r="I702" s="34" t="str">
        <f t="shared" si="42"/>
        <v/>
      </c>
      <c r="J702" s="38" t="str">
        <f t="shared" si="43"/>
        <v/>
      </c>
    </row>
    <row r="703" spans="1:10" ht="31.95" customHeight="1" x14ac:dyDescent="0.3">
      <c r="A703" s="32"/>
      <c r="B703" s="38" t="str">
        <f t="shared" si="40"/>
        <v/>
      </c>
      <c r="C703" s="34" t="str">
        <f t="shared" si="41"/>
        <v/>
      </c>
      <c r="D703" s="33"/>
      <c r="E703" s="33"/>
      <c r="F703" s="33"/>
      <c r="G703" s="32"/>
      <c r="H703" s="32"/>
      <c r="I703" s="34" t="str">
        <f t="shared" si="42"/>
        <v/>
      </c>
      <c r="J703" s="38" t="str">
        <f t="shared" si="43"/>
        <v/>
      </c>
    </row>
  </sheetData>
  <sheetProtection algorithmName="SHA-512" hashValue="e4l6MgugK5VRmh3mbFr0JuORfV3y/MXwFE4B6YRVLyWfqPxjvhYzl5pfG5sMqNh3UEw83u9c180dgMNHjudSYw==" saltValue="HKb3nGlVVz+R4GZINpNbuw==" spinCount="100000" sheet="1" formatColumns="0" formatRows="0" sort="0" autoFilter="0"/>
  <autoFilter ref="A3:J703" xr:uid="{1C745F5A-D2D5-4D7F-92F9-04ADE61FDAAB}"/>
  <conditionalFormatting sqref="F4:F703">
    <cfRule type="expression" dxfId="22" priority="2">
      <formula>$F4=INDEX(Cat_EstadoInteg,4)</formula>
    </cfRule>
    <cfRule type="expression" dxfId="21" priority="3">
      <formula>$F4=Est_Integrado</formula>
    </cfRule>
    <cfRule type="expression" dxfId="20" priority="4">
      <formula>$F4=INDEX(Cat_EstadoInteg,1)</formula>
    </cfRule>
  </conditionalFormatting>
  <conditionalFormatting sqref="J4:J703">
    <cfRule type="expression" dxfId="19" priority="1">
      <formula>LEN($J4)&gt;0</formula>
    </cfRule>
  </conditionalFormatting>
  <dataValidations count="6">
    <dataValidation type="list" allowBlank="1" showInputMessage="1" showErrorMessage="1" errorTitle="Valor no válido" error="Seleccione un valor del catálogo (99_Catálogos)." promptTitle="Elemento" prompt="Sólo registre elementos aplicables al tipo de intervención. El catálogo indica los tipos a los que aplica cada elemento (99_Catálogos, bloque 23)." sqref="D4:D703" xr:uid="{CCAF79A4-F109-48C4-8028-1D22AFD56722}">
      <formula1>Cat_ElemPrep</formula1>
    </dataValidation>
    <dataValidation type="list" errorStyle="warning" allowBlank="1" showInputMessage="1" showErrorMessage="1" errorTitle="Folio no registrado" error="El folio debe existir en 01_Proyectos." promptTitle="Folio / ID" prompt="Seleccione un Folio registrado en 01_Proyectos. Esta hoja admite varios renglones por proyecto." sqref="A4:A703" xr:uid="{536CE457-6708-44F5-8A45-92025DBD09C0}">
      <formula1>Proy_Folio</formula1>
    </dataValidation>
    <dataValidation allowBlank="1" showInputMessage="1" showErrorMessage="1" promptTitle="Referencia de soporte" prompt="Documento, oficio, folio o registro que acredita el estado de integración declarado, con los datos necesarios para localizarlo. Sin referencia, el elemento no puede considerarse integrado." sqref="G4:G703" xr:uid="{A77F24F3-21DD-40C9-941A-E5EBB7E8DEA3}"/>
    <dataValidation allowBlank="1" showInputMessage="1" showErrorMessage="1" promptTitle="Observaciones / pendientes" prompt="Qué falta para integrar el elemento y, cuando aplique, la fecha o condición prevista para lograrlo. Deje vacío si el elemento ya está integrado o no aplica a la naturaleza del proyecto." sqref="H4:H703" xr:uid="{45FD39B9-8BCC-4321-83B7-35D566D15A65}"/>
    <dataValidation type="list" allowBlank="1" showInputMessage="1" showErrorMessage="1" errorTitle="Valor no válido" error="Elija una opción de la lista." promptTitle="¿Aplica?" prompt="La ausencia de un elemento marcado como «No» NO reduce el Grado de preparación (Ap. 4.5)." sqref="E4:E703" xr:uid="{B7308890-F64A-4F4B-AA7A-3EBCF771DF1D}">
      <formula1>Cat_SiNo</formula1>
    </dataValidation>
    <dataValidation type="list" allowBlank="1" showInputMessage="1" showErrorMessage="1" errorTitle="Valor no válido" error="Elija una opción de la lista." promptTitle="Estado de integración" prompt="Documentos de autorización de recursos, licitación, contratación, adjudicación o ejecución NO incrementan la valoración (Ap. 4.5)." sqref="F4:F703" xr:uid="{4D3C9DE2-70D5-4FD3-97D4-2B22E6AD35D9}">
      <formula1>Cat_EstadoInteg</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89561-7796-44D5-9113-45EEE42A67F1}">
  <dimension ref="A1:AD103"/>
  <sheetViews>
    <sheetView showGridLines="0" workbookViewId="0">
      <pane xSplit="2" ySplit="3" topLeftCell="C4" activePane="bottomRight" state="frozen"/>
      <selection pane="topRight"/>
      <selection pane="bottomLeft"/>
      <selection pane="bottomRight" activeCell="G4" sqref="G4"/>
    </sheetView>
  </sheetViews>
  <sheetFormatPr baseColWidth="10" defaultRowHeight="14.4" x14ac:dyDescent="0.3"/>
  <cols>
    <col min="1" max="1" width="20.33203125" style="13" customWidth="1"/>
    <col min="2" max="2" width="40.77734375" style="13" customWidth="1"/>
    <col min="3" max="3" width="19.5546875" style="14" customWidth="1"/>
    <col min="4" max="6" width="44.44140625" style="13" customWidth="1"/>
    <col min="7" max="7" width="27.77734375" style="13" customWidth="1"/>
    <col min="8" max="8" width="25.88671875" style="13" customWidth="1"/>
    <col min="9" max="9" width="20.77734375" style="13" customWidth="1"/>
    <col min="10" max="12" width="44.44140625" style="13" customWidth="1"/>
    <col min="13" max="13" width="27.77734375" style="13" customWidth="1"/>
    <col min="14" max="14" width="25.88671875" style="13" customWidth="1"/>
    <col min="15" max="15" width="27.77734375" style="13" customWidth="1"/>
    <col min="16" max="18" width="44.44140625" style="13" customWidth="1"/>
    <col min="19" max="19" width="27.77734375" style="13" customWidth="1"/>
    <col min="20" max="20" width="25.88671875" style="13" customWidth="1"/>
    <col min="21" max="21" width="20.33203125" style="13" customWidth="1"/>
    <col min="22" max="22" width="16.6640625" style="13" customWidth="1"/>
    <col min="23" max="25" width="44.44140625" style="13" customWidth="1"/>
    <col min="26" max="26" width="35.21875" style="13" customWidth="1"/>
    <col min="27" max="27" width="25.88671875" style="13" customWidth="1"/>
    <col min="28" max="28" width="27.77734375" style="13" customWidth="1"/>
    <col min="29" max="29" width="51.88671875" style="13" customWidth="1"/>
    <col min="30" max="30" width="31.44140625" style="13" customWidth="1"/>
    <col min="31" max="16384" width="11.5546875" style="13"/>
  </cols>
  <sheetData>
    <row r="1" spans="1:30" ht="39.6" customHeight="1" x14ac:dyDescent="0.3">
      <c r="A1" s="351" t="s">
        <v>6000</v>
      </c>
    </row>
    <row r="2" spans="1:30" s="60" customFormat="1" ht="20.55" customHeight="1" x14ac:dyDescent="0.3">
      <c r="A2" s="99" t="s">
        <v>209</v>
      </c>
      <c r="B2" s="99"/>
      <c r="C2" s="324" t="s">
        <v>294</v>
      </c>
      <c r="D2" s="324"/>
      <c r="E2" s="324"/>
      <c r="F2" s="324"/>
      <c r="G2" s="324"/>
      <c r="H2" s="324"/>
      <c r="I2" s="97" t="s">
        <v>295</v>
      </c>
      <c r="J2" s="97"/>
      <c r="K2" s="97"/>
      <c r="L2" s="97"/>
      <c r="M2" s="97"/>
      <c r="N2" s="97"/>
      <c r="O2" s="98" t="s">
        <v>296</v>
      </c>
      <c r="P2" s="98"/>
      <c r="Q2" s="98"/>
      <c r="R2" s="98"/>
      <c r="S2" s="98"/>
      <c r="T2" s="98"/>
      <c r="U2" s="99" t="s">
        <v>297</v>
      </c>
      <c r="V2" s="99"/>
      <c r="W2" s="99"/>
      <c r="X2" s="99"/>
      <c r="Y2" s="99"/>
      <c r="Z2" s="99"/>
      <c r="AA2" s="99"/>
      <c r="AB2" s="100" t="s">
        <v>298</v>
      </c>
      <c r="AC2" s="100"/>
      <c r="AD2" s="100"/>
    </row>
    <row r="3" spans="1:30" ht="48" customHeight="1" x14ac:dyDescent="0.3">
      <c r="A3" s="75" t="s">
        <v>211</v>
      </c>
      <c r="B3" s="72" t="s">
        <v>6261</v>
      </c>
      <c r="C3" s="316" t="s">
        <v>299</v>
      </c>
      <c r="D3" s="316" t="s">
        <v>6101</v>
      </c>
      <c r="E3" s="316" t="s">
        <v>300</v>
      </c>
      <c r="F3" s="316" t="s">
        <v>301</v>
      </c>
      <c r="G3" s="316" t="s">
        <v>302</v>
      </c>
      <c r="H3" s="317" t="s">
        <v>303</v>
      </c>
      <c r="I3" s="73" t="s">
        <v>304</v>
      </c>
      <c r="J3" s="73" t="s">
        <v>6102</v>
      </c>
      <c r="K3" s="73" t="s">
        <v>305</v>
      </c>
      <c r="L3" s="73" t="s">
        <v>306</v>
      </c>
      <c r="M3" s="73" t="s">
        <v>307</v>
      </c>
      <c r="N3" s="70" t="s">
        <v>308</v>
      </c>
      <c r="O3" s="74" t="s">
        <v>309</v>
      </c>
      <c r="P3" s="74" t="s">
        <v>6022</v>
      </c>
      <c r="Q3" s="74" t="s">
        <v>310</v>
      </c>
      <c r="R3" s="74" t="s">
        <v>311</v>
      </c>
      <c r="S3" s="74" t="s">
        <v>312</v>
      </c>
      <c r="T3" s="71" t="s">
        <v>313</v>
      </c>
      <c r="U3" s="75" t="s">
        <v>190</v>
      </c>
      <c r="V3" s="75" t="s">
        <v>191</v>
      </c>
      <c r="W3" s="75" t="s">
        <v>6100</v>
      </c>
      <c r="X3" s="75" t="s">
        <v>314</v>
      </c>
      <c r="Y3" s="75" t="s">
        <v>315</v>
      </c>
      <c r="Z3" s="75" t="s">
        <v>192</v>
      </c>
      <c r="AA3" s="72" t="s">
        <v>316</v>
      </c>
      <c r="AB3" s="76" t="s">
        <v>6001</v>
      </c>
      <c r="AC3" s="76" t="s">
        <v>317</v>
      </c>
      <c r="AD3" s="76" t="s">
        <v>6266</v>
      </c>
    </row>
    <row r="4" spans="1:30" ht="42.6" customHeight="1" x14ac:dyDescent="0.3">
      <c r="A4" s="38" t="str">
        <f>IF('01_Proyectos'!A4="","",'01_Proyectos'!A4)</f>
        <v>PPI-EJEMPLO-01</v>
      </c>
      <c r="B4" s="38" t="str">
        <f t="shared" ref="B4:B35" si="0">IF($A4="","",_xlfn.XLOOKUP($A4,Proy_Folio,Proy_Nombre,""))</f>
        <v>EJEMPLO · Rehabilitación del sistema de agua potable para restablecer el servicio, con captación, línea de conducción y 320 tomas domiciliarias, Acteopan, Acteopan, Puebla</v>
      </c>
      <c r="C4" s="34" t="str">
        <f t="shared" ref="C4:C35" si="1">IF($A4="","",_xlfn.XLOOKUP($A4,Vin_Folio,Vin_Cat,"")&amp;"")</f>
        <v>Alta</v>
      </c>
      <c r="D4" s="201"/>
      <c r="E4" s="294"/>
      <c r="F4" s="201"/>
      <c r="G4" s="201" t="s">
        <v>11</v>
      </c>
      <c r="H4" s="201" t="s">
        <v>44</v>
      </c>
      <c r="I4" s="38" t="str">
        <f t="shared" ref="I4:I35" si="2">IF($A4="","",_xlfn.XLOOKUP($A4,Nec_Folio,Nec_Cat,"")&amp;"")</f>
        <v>Alta</v>
      </c>
      <c r="J4" s="201"/>
      <c r="K4" s="294"/>
      <c r="L4" s="201"/>
      <c r="M4" s="201" t="s">
        <v>11</v>
      </c>
      <c r="N4" s="201" t="s">
        <v>44</v>
      </c>
      <c r="O4" s="38" t="str">
        <f t="shared" ref="O4:O35" si="3">IF($A4="","",_xlfn.XLOOKUP($A4,Imp_Folio,Imp_Cat,"")&amp;"")</f>
        <v>Alta</v>
      </c>
      <c r="P4" s="201"/>
      <c r="Q4" s="294"/>
      <c r="R4" s="201"/>
      <c r="S4" s="201" t="s">
        <v>11</v>
      </c>
      <c r="T4" s="201" t="s">
        <v>44</v>
      </c>
      <c r="U4" s="78">
        <f t="shared" ref="U4:U35" si="4">IF($A4="","",_xlfn.XLOOKUP($A4,Proy_Folio,Proy_Tcalc,""))</f>
        <v>100</v>
      </c>
      <c r="V4" s="38" t="str">
        <f t="shared" ref="V4:V35" si="5">IF($A4="","",_xlfn.XLOOKUP($A4,Proy_Folio,Proy_Tniv,"")&amp;"")</f>
        <v>Alta</v>
      </c>
      <c r="W4" s="201"/>
      <c r="X4" s="294"/>
      <c r="Y4" s="201"/>
      <c r="Z4" s="201" t="s">
        <v>48</v>
      </c>
      <c r="AA4" s="201" t="s">
        <v>44</v>
      </c>
      <c r="AB4" s="201" t="s">
        <v>27</v>
      </c>
      <c r="AC4" s="201"/>
      <c r="AD4" s="38" t="str">
        <f t="shared" ref="AD4:AD35" si="6">IF($A4="","",IF((($H4=INDEX(Cat_Estatus,5))+($N4=INDEX(Cat_Estatus,5))+($T4=INDEX(Cat_Estatus,5))+($AA4=INDEX(Cat_Estatus,5)))=4,INDEX(Cat_Estatus,5),IF((($H4=INDEX(Cat_Estatus,6))+($N4=INDEX(Cat_Estatus,6))+($T4=INDEX(Cat_Estatus,6))+($AA4=INDEX(Cat_Estatus,6)))&gt;0,INDEX(Cat_Estatus,6),IF((($H4=INDEX(Cat_Estatus,2))+($N4=INDEX(Cat_Estatus,2))+($T4=INDEX(Cat_Estatus,2))+($AA4=INDEX(Cat_Estatus,2)))&gt;0,INDEX(Cat_Estatus,2),IF(COUNTA($H4,$N4,$T4,$AA4)=0,INDEX(Cat_Estatus,1),"En revisión (parcial)")))))</f>
        <v>Cerrado</v>
      </c>
    </row>
    <row r="5" spans="1:30" ht="42.6" customHeight="1" x14ac:dyDescent="0.3">
      <c r="A5" s="38" t="str">
        <f>IF('01_Proyectos'!A5="","",'01_Proyectos'!A5)</f>
        <v>PPI-EJEMPLO-02</v>
      </c>
      <c r="B5" s="38" t="str">
        <f t="shared" si="0"/>
        <v>EJEMPLO · Equipamiento de dos centros de salud para completar el cuadro básico, con equipo de consultorio y laboratorio, Tehuacán, Tehuacán, Puebla</v>
      </c>
      <c r="C5" s="34" t="str">
        <f t="shared" si="1"/>
        <v>Media</v>
      </c>
      <c r="D5" s="201"/>
      <c r="E5" s="294"/>
      <c r="F5" s="201"/>
      <c r="G5" s="201" t="s">
        <v>9</v>
      </c>
      <c r="H5" s="201" t="s">
        <v>44</v>
      </c>
      <c r="I5" s="38" t="str">
        <f t="shared" si="2"/>
        <v>Media</v>
      </c>
      <c r="J5" s="201"/>
      <c r="K5" s="294"/>
      <c r="L5" s="201"/>
      <c r="M5" s="201" t="s">
        <v>9</v>
      </c>
      <c r="N5" s="201" t="s">
        <v>44</v>
      </c>
      <c r="O5" s="38" t="str">
        <f t="shared" si="3"/>
        <v>Media</v>
      </c>
      <c r="P5" s="201"/>
      <c r="Q5" s="294"/>
      <c r="R5" s="201"/>
      <c r="S5" s="201" t="s">
        <v>9</v>
      </c>
      <c r="T5" s="201" t="s">
        <v>44</v>
      </c>
      <c r="U5" s="78">
        <f t="shared" si="4"/>
        <v>100</v>
      </c>
      <c r="V5" s="38" t="str">
        <f t="shared" si="5"/>
        <v>Alta</v>
      </c>
      <c r="W5" s="201"/>
      <c r="X5" s="294"/>
      <c r="Y5" s="201"/>
      <c r="Z5" s="201" t="s">
        <v>48</v>
      </c>
      <c r="AA5" s="201" t="s">
        <v>44</v>
      </c>
      <c r="AB5" s="201" t="s">
        <v>27</v>
      </c>
      <c r="AC5" s="201"/>
      <c r="AD5" s="38" t="str">
        <f t="shared" si="6"/>
        <v>Cerrado</v>
      </c>
    </row>
    <row r="6" spans="1:30" ht="42.6" customHeight="1" x14ac:dyDescent="0.3">
      <c r="A6" s="38" t="str">
        <f>IF('01_Proyectos'!A6="","",'01_Proyectos'!A6)</f>
        <v>PPI-EJEMPLO-03</v>
      </c>
      <c r="B6" s="38" t="str">
        <f t="shared" si="0"/>
        <v>EJEMPLO · Servicio de supervisión externa para verificar la calidad de la obra PPI-EJEMPLO-01, durante ocho meses de ejecución, Acteopan, Acteopan, Puebla</v>
      </c>
      <c r="C6" s="34" t="str">
        <f t="shared" si="1"/>
        <v/>
      </c>
      <c r="D6" s="201"/>
      <c r="E6" s="294"/>
      <c r="F6" s="201"/>
      <c r="G6" s="201"/>
      <c r="H6" s="201"/>
      <c r="I6" s="38" t="str">
        <f t="shared" si="2"/>
        <v/>
      </c>
      <c r="J6" s="201"/>
      <c r="K6" s="294"/>
      <c r="L6" s="201"/>
      <c r="M6" s="201"/>
      <c r="N6" s="201"/>
      <c r="O6" s="38" t="str">
        <f t="shared" si="3"/>
        <v/>
      </c>
      <c r="P6" s="201"/>
      <c r="Q6" s="294"/>
      <c r="R6" s="201"/>
      <c r="S6" s="201"/>
      <c r="T6" s="201"/>
      <c r="U6" s="78">
        <f t="shared" si="4"/>
        <v>100</v>
      </c>
      <c r="V6" s="38" t="str">
        <f t="shared" si="5"/>
        <v>Alta</v>
      </c>
      <c r="W6" s="201"/>
      <c r="X6" s="294"/>
      <c r="Y6" s="201"/>
      <c r="Z6" s="201"/>
      <c r="AA6" s="201"/>
      <c r="AB6" s="201"/>
      <c r="AC6" s="201" t="s">
        <v>6088</v>
      </c>
      <c r="AD6" s="38" t="str">
        <f t="shared" si="6"/>
        <v>Sin revisar</v>
      </c>
    </row>
    <row r="7" spans="1:30" ht="42.6" customHeight="1" x14ac:dyDescent="0.3">
      <c r="A7" s="38" t="str">
        <f>IF('01_Proyectos'!A7="","",'01_Proyectos'!A7)</f>
        <v>PPI-EJEMPLO-04</v>
      </c>
      <c r="B7" s="38" t="str">
        <f t="shared" si="0"/>
        <v>EJEMPLO · Construcción de dos aulas didácticas para sustituir aulas provisionales, con obra exterior asociada, Aquixtla, Aquixtla, Puebla</v>
      </c>
      <c r="C7" s="34" t="str">
        <f t="shared" si="1"/>
        <v>Alta</v>
      </c>
      <c r="D7" s="201"/>
      <c r="E7" s="294"/>
      <c r="F7" s="201"/>
      <c r="G7" s="201" t="s">
        <v>11</v>
      </c>
      <c r="H7" s="201" t="s">
        <v>44</v>
      </c>
      <c r="I7" s="38" t="str">
        <f t="shared" si="2"/>
        <v>Alta</v>
      </c>
      <c r="J7" s="201"/>
      <c r="K7" s="294"/>
      <c r="L7" s="201"/>
      <c r="M7" s="201" t="s">
        <v>11</v>
      </c>
      <c r="N7" s="201" t="s">
        <v>44</v>
      </c>
      <c r="O7" s="38" t="str">
        <f t="shared" si="3"/>
        <v>Media</v>
      </c>
      <c r="P7" s="201"/>
      <c r="Q7" s="294"/>
      <c r="R7" s="201"/>
      <c r="S7" s="201" t="s">
        <v>9</v>
      </c>
      <c r="T7" s="201" t="s">
        <v>44</v>
      </c>
      <c r="U7" s="78">
        <f t="shared" si="4"/>
        <v>50</v>
      </c>
      <c r="V7" s="38" t="str">
        <f t="shared" si="5"/>
        <v>Media</v>
      </c>
      <c r="W7" s="201"/>
      <c r="X7" s="294"/>
      <c r="Y7" s="201"/>
      <c r="Z7" s="201" t="s">
        <v>48</v>
      </c>
      <c r="AA7" s="201" t="s">
        <v>44</v>
      </c>
      <c r="AB7" s="201" t="s">
        <v>27</v>
      </c>
      <c r="AC7" s="201"/>
      <c r="AD7" s="38" t="str">
        <f t="shared" si="6"/>
        <v>Cerrado</v>
      </c>
    </row>
    <row r="8" spans="1:30" ht="42.6" customHeight="1" x14ac:dyDescent="0.3">
      <c r="A8" s="38" t="str">
        <f>IF('01_Proyectos'!A8="","",'01_Proyectos'!A8)</f>
        <v>PPI-EJEMPLO-05</v>
      </c>
      <c r="B8" s="38" t="str">
        <f t="shared" si="0"/>
        <v>EJEMPLO · Construcción de drenaje pluvial para eliminar inundaciones recurrentes, con 1.8 km de colector y ocho bocas de tormenta, colonia poniente, Tehuacán, Puebla</v>
      </c>
      <c r="C8" s="34" t="str">
        <f t="shared" si="1"/>
        <v>Media</v>
      </c>
      <c r="D8" s="201"/>
      <c r="E8" s="294"/>
      <c r="F8" s="201"/>
      <c r="G8" s="201" t="s">
        <v>9</v>
      </c>
      <c r="H8" s="201" t="s">
        <v>44</v>
      </c>
      <c r="I8" s="38" t="str">
        <f t="shared" si="2"/>
        <v>Alta</v>
      </c>
      <c r="J8" s="201"/>
      <c r="K8" s="294"/>
      <c r="L8" s="201"/>
      <c r="M8" s="201" t="s">
        <v>11</v>
      </c>
      <c r="N8" s="201" t="s">
        <v>44</v>
      </c>
      <c r="O8" s="38" t="str">
        <f t="shared" si="3"/>
        <v>Alta</v>
      </c>
      <c r="P8" s="201"/>
      <c r="Q8" s="294"/>
      <c r="R8" s="201"/>
      <c r="S8" s="201" t="s">
        <v>11</v>
      </c>
      <c r="T8" s="201" t="s">
        <v>44</v>
      </c>
      <c r="U8" s="78">
        <f t="shared" si="4"/>
        <v>50</v>
      </c>
      <c r="V8" s="38" t="str">
        <f t="shared" si="5"/>
        <v>Media</v>
      </c>
      <c r="W8" s="201"/>
      <c r="X8" s="294"/>
      <c r="Y8" s="201"/>
      <c r="Z8" s="201" t="s">
        <v>48</v>
      </c>
      <c r="AA8" s="201" t="s">
        <v>44</v>
      </c>
      <c r="AB8" s="201" t="s">
        <v>27</v>
      </c>
      <c r="AC8" s="201"/>
      <c r="AD8" s="38" t="str">
        <f t="shared" si="6"/>
        <v>Cerrado</v>
      </c>
    </row>
    <row r="9" spans="1:30" ht="31.95" customHeight="1" x14ac:dyDescent="0.3">
      <c r="A9" s="38" t="str">
        <f>IF('01_Proyectos'!A9="","",'01_Proyectos'!A9)</f>
        <v>PPI-EJEMPLO-06</v>
      </c>
      <c r="B9" s="38" t="str">
        <f t="shared" si="0"/>
        <v>EJEMPLO · Reconstrucción del puente vehicular sobre el río Ajajalpan para restablecer el paso interrumpido por el colapso de un estribo, con 42 m de superestructura y obras de protección marginal, Zapotitlán de Méndez, Zapotitlán de Méndez, Puebla</v>
      </c>
      <c r="C9" s="34" t="str">
        <f t="shared" si="1"/>
        <v>Alta</v>
      </c>
      <c r="D9" s="201"/>
      <c r="E9" s="294"/>
      <c r="F9" s="201"/>
      <c r="G9" s="201" t="s">
        <v>11</v>
      </c>
      <c r="H9" s="201" t="s">
        <v>44</v>
      </c>
      <c r="I9" s="38" t="str">
        <f t="shared" si="2"/>
        <v>Alta</v>
      </c>
      <c r="J9" s="201"/>
      <c r="K9" s="294"/>
      <c r="L9" s="201"/>
      <c r="M9" s="201" t="s">
        <v>11</v>
      </c>
      <c r="N9" s="201" t="s">
        <v>44</v>
      </c>
      <c r="O9" s="38" t="str">
        <f t="shared" si="3"/>
        <v>Alta</v>
      </c>
      <c r="P9" s="201"/>
      <c r="Q9" s="294"/>
      <c r="R9" s="201"/>
      <c r="S9" s="201" t="s">
        <v>11</v>
      </c>
      <c r="T9" s="201" t="s">
        <v>44</v>
      </c>
      <c r="U9" s="78">
        <f t="shared" si="4"/>
        <v>100</v>
      </c>
      <c r="V9" s="38" t="str">
        <f t="shared" si="5"/>
        <v>Alta</v>
      </c>
      <c r="W9" s="201"/>
      <c r="X9" s="294"/>
      <c r="Y9" s="201"/>
      <c r="Z9" s="201" t="s">
        <v>48</v>
      </c>
      <c r="AA9" s="201" t="s">
        <v>44</v>
      </c>
      <c r="AB9" s="201" t="s">
        <v>27</v>
      </c>
      <c r="AC9" s="201"/>
      <c r="AD9" s="38" t="str">
        <f t="shared" si="6"/>
        <v>Cerrado</v>
      </c>
    </row>
    <row r="10" spans="1:30" ht="31.95" customHeight="1" x14ac:dyDescent="0.3">
      <c r="A10" s="38" t="str">
        <f>IF('01_Proyectos'!A10="","",'01_Proyectos'!A10)</f>
        <v>PPI-EJEMPLO-07</v>
      </c>
      <c r="B10" s="38" t="str">
        <f t="shared" si="0"/>
        <v>EJEMPLO · Construcción de un centro deportivo municipal para ampliar la oferta recreativa, con cancha techada y áreas de servicio, Acteopan, Acteopan, Puebla</v>
      </c>
      <c r="C10" s="34" t="str">
        <f t="shared" si="1"/>
        <v>Media</v>
      </c>
      <c r="D10" s="201"/>
      <c r="E10" s="294"/>
      <c r="F10" s="201"/>
      <c r="G10" s="201" t="s">
        <v>9</v>
      </c>
      <c r="H10" s="201" t="s">
        <v>44</v>
      </c>
      <c r="I10" s="38" t="str">
        <f t="shared" si="2"/>
        <v>Media</v>
      </c>
      <c r="J10" s="201"/>
      <c r="K10" s="294"/>
      <c r="L10" s="201"/>
      <c r="M10" s="201" t="s">
        <v>9</v>
      </c>
      <c r="N10" s="201" t="s">
        <v>44</v>
      </c>
      <c r="O10" s="38" t="str">
        <f t="shared" si="3"/>
        <v>Media</v>
      </c>
      <c r="P10" s="201"/>
      <c r="Q10" s="294"/>
      <c r="R10" s="201"/>
      <c r="S10" s="201" t="s">
        <v>9</v>
      </c>
      <c r="T10" s="201" t="s">
        <v>44</v>
      </c>
      <c r="U10" s="78">
        <f t="shared" si="4"/>
        <v>100</v>
      </c>
      <c r="V10" s="38" t="str">
        <f t="shared" si="5"/>
        <v>Alta</v>
      </c>
      <c r="W10" s="201"/>
      <c r="X10" s="294"/>
      <c r="Y10" s="201"/>
      <c r="Z10" s="201" t="s">
        <v>48</v>
      </c>
      <c r="AA10" s="201" t="s">
        <v>44</v>
      </c>
      <c r="AB10" s="201" t="s">
        <v>27</v>
      </c>
      <c r="AC10" s="201" t="s">
        <v>6375</v>
      </c>
      <c r="AD10" s="38" t="str">
        <f t="shared" si="6"/>
        <v>Cerrado</v>
      </c>
    </row>
    <row r="11" spans="1:30" ht="31.95" customHeight="1" x14ac:dyDescent="0.3">
      <c r="A11" s="38" t="str">
        <f>IF('01_Proyectos'!A11="","",'01_Proyectos'!A11)</f>
        <v>PPI-EJEMPLO-08</v>
      </c>
      <c r="B11" s="38" t="str">
        <f t="shared" si="0"/>
        <v>EJEMPLO · Ampliación de la red de drenaje sanitario para incorporar 180 viviendas sin conexión, con 1.2 km de red y descargas domiciliarias, Aquixtla, Aquixtla, Puebla</v>
      </c>
      <c r="C11" s="34" t="str">
        <f t="shared" si="1"/>
        <v>Alta</v>
      </c>
      <c r="D11" s="201"/>
      <c r="E11" s="294"/>
      <c r="F11" s="201"/>
      <c r="G11" s="201" t="s">
        <v>11</v>
      </c>
      <c r="H11" s="201" t="s">
        <v>44</v>
      </c>
      <c r="I11" s="38" t="str">
        <f t="shared" si="2"/>
        <v>Alta</v>
      </c>
      <c r="J11" s="201" t="s">
        <v>6376</v>
      </c>
      <c r="K11" s="294" t="s">
        <v>6377</v>
      </c>
      <c r="L11" s="201"/>
      <c r="M11" s="201" t="s">
        <v>11</v>
      </c>
      <c r="N11" s="201" t="s">
        <v>44</v>
      </c>
      <c r="O11" s="38" t="str">
        <f t="shared" si="3"/>
        <v>Alta</v>
      </c>
      <c r="P11" s="201"/>
      <c r="Q11" s="294"/>
      <c r="R11" s="201"/>
      <c r="S11" s="201" t="s">
        <v>11</v>
      </c>
      <c r="T11" s="201" t="s">
        <v>44</v>
      </c>
      <c r="U11" s="78">
        <f t="shared" si="4"/>
        <v>50</v>
      </c>
      <c r="V11" s="38" t="str">
        <f t="shared" si="5"/>
        <v>Media</v>
      </c>
      <c r="W11" s="201"/>
      <c r="X11" s="294"/>
      <c r="Y11" s="201"/>
      <c r="Z11" s="201" t="s">
        <v>48</v>
      </c>
      <c r="AA11" s="201" t="s">
        <v>44</v>
      </c>
      <c r="AB11" s="201" t="s">
        <v>27</v>
      </c>
      <c r="AC11" s="201" t="s">
        <v>6378</v>
      </c>
      <c r="AD11" s="38" t="str">
        <f t="shared" si="6"/>
        <v>Cerrado</v>
      </c>
    </row>
    <row r="12" spans="1:30" ht="31.95" customHeight="1" x14ac:dyDescent="0.3">
      <c r="A12" s="38" t="str">
        <f>IF('01_Proyectos'!A12="","",'01_Proyectos'!A12)</f>
        <v>PPI-EJEMPLO-09</v>
      </c>
      <c r="B12" s="38" t="str">
        <f t="shared" si="0"/>
        <v>EJEMPLO · Rehabilitación de un camino rural para mejorar la comunicación de tres localidades, con 4.5 km de revestimiento, Zapotitlán de Méndez, Zapotitlán de Méndez, Puebla</v>
      </c>
      <c r="C12" s="34" t="str">
        <f t="shared" si="1"/>
        <v>Alta</v>
      </c>
      <c r="D12" s="201"/>
      <c r="E12" s="294"/>
      <c r="F12" s="201"/>
      <c r="G12" s="201" t="s">
        <v>11</v>
      </c>
      <c r="H12" s="201" t="s">
        <v>44</v>
      </c>
      <c r="I12" s="38" t="str">
        <f t="shared" si="2"/>
        <v>II – Información Insuficiente</v>
      </c>
      <c r="J12" s="201" t="s">
        <v>6379</v>
      </c>
      <c r="K12" s="294" t="s">
        <v>6380</v>
      </c>
      <c r="L12" s="201"/>
      <c r="M12" s="201" t="s">
        <v>13</v>
      </c>
      <c r="N12" s="201" t="s">
        <v>45</v>
      </c>
      <c r="O12" s="38" t="str">
        <f t="shared" si="3"/>
        <v>II – Información Insuficiente</v>
      </c>
      <c r="P12" s="201"/>
      <c r="Q12" s="294"/>
      <c r="R12" s="201"/>
      <c r="S12" s="201" t="s">
        <v>13</v>
      </c>
      <c r="T12" s="201" t="s">
        <v>45</v>
      </c>
      <c r="U12" s="78">
        <f t="shared" si="4"/>
        <v>100</v>
      </c>
      <c r="V12" s="38" t="str">
        <f t="shared" si="5"/>
        <v>Alta</v>
      </c>
      <c r="W12" s="201"/>
      <c r="X12" s="294"/>
      <c r="Y12" s="201"/>
      <c r="Z12" s="201" t="s">
        <v>48</v>
      </c>
      <c r="AA12" s="201" t="s">
        <v>44</v>
      </c>
      <c r="AB12" s="201" t="s">
        <v>27</v>
      </c>
      <c r="AC12" s="201" t="s">
        <v>6381</v>
      </c>
      <c r="AD12" s="38" t="str">
        <f t="shared" si="6"/>
        <v>II pendiente</v>
      </c>
    </row>
    <row r="13" spans="1:30" ht="31.95" customHeight="1" x14ac:dyDescent="0.3">
      <c r="A13" s="38" t="str">
        <f>IF('01_Proyectos'!A13="","",'01_Proyectos'!A13)</f>
        <v>PPI-EJEMPLO-10</v>
      </c>
      <c r="B13" s="38" t="str">
        <f t="shared" si="0"/>
        <v>EJEMPLO · Programa de sustitución de luminarias por tecnología LED en tres municipios rurales, con 1,450 puntos de luz de características homogéneas, Puebla</v>
      </c>
      <c r="C13" s="34" t="str">
        <f t="shared" si="1"/>
        <v>Media</v>
      </c>
      <c r="D13" s="201"/>
      <c r="E13" s="294"/>
      <c r="F13" s="201"/>
      <c r="G13" s="201" t="s">
        <v>9</v>
      </c>
      <c r="H13" s="201" t="s">
        <v>44</v>
      </c>
      <c r="I13" s="38" t="str">
        <f t="shared" si="2"/>
        <v>Media</v>
      </c>
      <c r="J13" s="201"/>
      <c r="K13" s="294"/>
      <c r="L13" s="201"/>
      <c r="M13" s="201" t="s">
        <v>9</v>
      </c>
      <c r="N13" s="201" t="s">
        <v>44</v>
      </c>
      <c r="O13" s="38" t="str">
        <f t="shared" si="3"/>
        <v>Media</v>
      </c>
      <c r="P13" s="201"/>
      <c r="Q13" s="294"/>
      <c r="R13" s="201"/>
      <c r="S13" s="201" t="s">
        <v>9</v>
      </c>
      <c r="T13" s="201" t="s">
        <v>44</v>
      </c>
      <c r="U13" s="78">
        <f t="shared" si="4"/>
        <v>51.724137931034484</v>
      </c>
      <c r="V13" s="38" t="str">
        <f t="shared" si="5"/>
        <v>Media</v>
      </c>
      <c r="W13" s="201"/>
      <c r="X13" s="294"/>
      <c r="Y13" s="201"/>
      <c r="Z13" s="201" t="s">
        <v>48</v>
      </c>
      <c r="AA13" s="201" t="s">
        <v>44</v>
      </c>
      <c r="AB13" s="201" t="s">
        <v>27</v>
      </c>
      <c r="AC13" s="201" t="s">
        <v>6382</v>
      </c>
      <c r="AD13" s="38" t="str">
        <f t="shared" si="6"/>
        <v>Cerrado</v>
      </c>
    </row>
    <row r="14" spans="1:30" ht="31.95" customHeight="1" x14ac:dyDescent="0.3">
      <c r="A14" s="38" t="str">
        <f>IF('01_Proyectos'!A14="","",'01_Proyectos'!A14)</f>
        <v/>
      </c>
      <c r="B14" s="38" t="str">
        <f t="shared" si="0"/>
        <v/>
      </c>
      <c r="C14" s="34" t="str">
        <f t="shared" si="1"/>
        <v/>
      </c>
      <c r="D14" s="201"/>
      <c r="E14" s="294"/>
      <c r="F14" s="201"/>
      <c r="G14" s="201"/>
      <c r="H14" s="201"/>
      <c r="I14" s="38" t="str">
        <f t="shared" si="2"/>
        <v/>
      </c>
      <c r="J14" s="201"/>
      <c r="K14" s="294"/>
      <c r="L14" s="201"/>
      <c r="M14" s="201"/>
      <c r="N14" s="201"/>
      <c r="O14" s="38" t="str">
        <f t="shared" si="3"/>
        <v/>
      </c>
      <c r="P14" s="201"/>
      <c r="Q14" s="294"/>
      <c r="R14" s="201"/>
      <c r="S14" s="201"/>
      <c r="T14" s="201"/>
      <c r="U14" s="78" t="str">
        <f t="shared" si="4"/>
        <v/>
      </c>
      <c r="V14" s="38" t="str">
        <f t="shared" si="5"/>
        <v/>
      </c>
      <c r="W14" s="201"/>
      <c r="X14" s="294"/>
      <c r="Y14" s="201"/>
      <c r="Z14" s="201"/>
      <c r="AA14" s="201"/>
      <c r="AB14" s="201"/>
      <c r="AC14" s="201"/>
      <c r="AD14" s="38" t="str">
        <f t="shared" si="6"/>
        <v/>
      </c>
    </row>
    <row r="15" spans="1:30" ht="31.95" customHeight="1" x14ac:dyDescent="0.3">
      <c r="A15" s="38" t="str">
        <f>IF('01_Proyectos'!A15="","",'01_Proyectos'!A15)</f>
        <v/>
      </c>
      <c r="B15" s="38" t="str">
        <f t="shared" si="0"/>
        <v/>
      </c>
      <c r="C15" s="34" t="str">
        <f t="shared" si="1"/>
        <v/>
      </c>
      <c r="D15" s="201"/>
      <c r="E15" s="294"/>
      <c r="F15" s="201"/>
      <c r="G15" s="201"/>
      <c r="H15" s="201"/>
      <c r="I15" s="38" t="str">
        <f t="shared" si="2"/>
        <v/>
      </c>
      <c r="J15" s="201"/>
      <c r="K15" s="294"/>
      <c r="L15" s="201"/>
      <c r="M15" s="201"/>
      <c r="N15" s="201"/>
      <c r="O15" s="38" t="str">
        <f t="shared" si="3"/>
        <v/>
      </c>
      <c r="P15" s="201"/>
      <c r="Q15" s="294"/>
      <c r="R15" s="201"/>
      <c r="S15" s="201"/>
      <c r="T15" s="201"/>
      <c r="U15" s="78" t="str">
        <f t="shared" si="4"/>
        <v/>
      </c>
      <c r="V15" s="38" t="str">
        <f t="shared" si="5"/>
        <v/>
      </c>
      <c r="W15" s="201"/>
      <c r="X15" s="294"/>
      <c r="Y15" s="201"/>
      <c r="Z15" s="201"/>
      <c r="AA15" s="201"/>
      <c r="AB15" s="201"/>
      <c r="AC15" s="201"/>
      <c r="AD15" s="38" t="str">
        <f t="shared" si="6"/>
        <v/>
      </c>
    </row>
    <row r="16" spans="1:30" ht="31.95" customHeight="1" x14ac:dyDescent="0.3">
      <c r="A16" s="38" t="str">
        <f>IF('01_Proyectos'!A16="","",'01_Proyectos'!A16)</f>
        <v/>
      </c>
      <c r="B16" s="38" t="str">
        <f t="shared" si="0"/>
        <v/>
      </c>
      <c r="C16" s="34" t="str">
        <f t="shared" si="1"/>
        <v/>
      </c>
      <c r="D16" s="201"/>
      <c r="E16" s="294"/>
      <c r="F16" s="201"/>
      <c r="G16" s="201"/>
      <c r="H16" s="201"/>
      <c r="I16" s="38" t="str">
        <f t="shared" si="2"/>
        <v/>
      </c>
      <c r="J16" s="201"/>
      <c r="K16" s="294"/>
      <c r="L16" s="201"/>
      <c r="M16" s="201"/>
      <c r="N16" s="201"/>
      <c r="O16" s="38" t="str">
        <f t="shared" si="3"/>
        <v/>
      </c>
      <c r="P16" s="201"/>
      <c r="Q16" s="294"/>
      <c r="R16" s="201"/>
      <c r="S16" s="201"/>
      <c r="T16" s="201"/>
      <c r="U16" s="78" t="str">
        <f t="shared" si="4"/>
        <v/>
      </c>
      <c r="V16" s="38" t="str">
        <f t="shared" si="5"/>
        <v/>
      </c>
      <c r="W16" s="201"/>
      <c r="X16" s="294"/>
      <c r="Y16" s="201"/>
      <c r="Z16" s="201"/>
      <c r="AA16" s="201"/>
      <c r="AB16" s="201"/>
      <c r="AC16" s="201"/>
      <c r="AD16" s="38" t="str">
        <f t="shared" si="6"/>
        <v/>
      </c>
    </row>
    <row r="17" spans="1:30" ht="31.95" customHeight="1" x14ac:dyDescent="0.3">
      <c r="A17" s="38" t="str">
        <f>IF('01_Proyectos'!A17="","",'01_Proyectos'!A17)</f>
        <v/>
      </c>
      <c r="B17" s="38" t="str">
        <f t="shared" si="0"/>
        <v/>
      </c>
      <c r="C17" s="34" t="str">
        <f t="shared" si="1"/>
        <v/>
      </c>
      <c r="D17" s="201"/>
      <c r="E17" s="294"/>
      <c r="F17" s="201"/>
      <c r="G17" s="201"/>
      <c r="H17" s="201"/>
      <c r="I17" s="38" t="str">
        <f t="shared" si="2"/>
        <v/>
      </c>
      <c r="J17" s="201"/>
      <c r="K17" s="294"/>
      <c r="L17" s="201"/>
      <c r="M17" s="201"/>
      <c r="N17" s="201"/>
      <c r="O17" s="38" t="str">
        <f t="shared" si="3"/>
        <v/>
      </c>
      <c r="P17" s="201"/>
      <c r="Q17" s="294"/>
      <c r="R17" s="201"/>
      <c r="S17" s="201"/>
      <c r="T17" s="201"/>
      <c r="U17" s="78" t="str">
        <f t="shared" si="4"/>
        <v/>
      </c>
      <c r="V17" s="38" t="str">
        <f t="shared" si="5"/>
        <v/>
      </c>
      <c r="W17" s="201"/>
      <c r="X17" s="294"/>
      <c r="Y17" s="201"/>
      <c r="Z17" s="201"/>
      <c r="AA17" s="201"/>
      <c r="AB17" s="201"/>
      <c r="AC17" s="201"/>
      <c r="AD17" s="38" t="str">
        <f t="shared" si="6"/>
        <v/>
      </c>
    </row>
    <row r="18" spans="1:30" ht="31.95" customHeight="1" x14ac:dyDescent="0.3">
      <c r="A18" s="38" t="str">
        <f>IF('01_Proyectos'!A18="","",'01_Proyectos'!A18)</f>
        <v/>
      </c>
      <c r="B18" s="38" t="str">
        <f t="shared" si="0"/>
        <v/>
      </c>
      <c r="C18" s="34" t="str">
        <f t="shared" si="1"/>
        <v/>
      </c>
      <c r="D18" s="201"/>
      <c r="E18" s="294"/>
      <c r="F18" s="201"/>
      <c r="G18" s="201"/>
      <c r="H18" s="201"/>
      <c r="I18" s="38" t="str">
        <f t="shared" si="2"/>
        <v/>
      </c>
      <c r="J18" s="201"/>
      <c r="K18" s="294"/>
      <c r="L18" s="201"/>
      <c r="M18" s="201"/>
      <c r="N18" s="201"/>
      <c r="O18" s="38" t="str">
        <f t="shared" si="3"/>
        <v/>
      </c>
      <c r="P18" s="201"/>
      <c r="Q18" s="294"/>
      <c r="R18" s="201"/>
      <c r="S18" s="201"/>
      <c r="T18" s="201"/>
      <c r="U18" s="78" t="str">
        <f t="shared" si="4"/>
        <v/>
      </c>
      <c r="V18" s="38" t="str">
        <f t="shared" si="5"/>
        <v/>
      </c>
      <c r="W18" s="201"/>
      <c r="X18" s="294"/>
      <c r="Y18" s="201"/>
      <c r="Z18" s="201"/>
      <c r="AA18" s="201"/>
      <c r="AB18" s="201"/>
      <c r="AC18" s="201"/>
      <c r="AD18" s="38" t="str">
        <f t="shared" si="6"/>
        <v/>
      </c>
    </row>
    <row r="19" spans="1:30" ht="31.95" customHeight="1" x14ac:dyDescent="0.3">
      <c r="A19" s="38" t="str">
        <f>IF('01_Proyectos'!A19="","",'01_Proyectos'!A19)</f>
        <v/>
      </c>
      <c r="B19" s="38" t="str">
        <f t="shared" si="0"/>
        <v/>
      </c>
      <c r="C19" s="34" t="str">
        <f t="shared" si="1"/>
        <v/>
      </c>
      <c r="D19" s="201"/>
      <c r="E19" s="294"/>
      <c r="F19" s="201"/>
      <c r="G19" s="201"/>
      <c r="H19" s="201"/>
      <c r="I19" s="38" t="str">
        <f t="shared" si="2"/>
        <v/>
      </c>
      <c r="J19" s="201"/>
      <c r="K19" s="294"/>
      <c r="L19" s="201"/>
      <c r="M19" s="201"/>
      <c r="N19" s="201"/>
      <c r="O19" s="38" t="str">
        <f t="shared" si="3"/>
        <v/>
      </c>
      <c r="P19" s="201"/>
      <c r="Q19" s="294"/>
      <c r="R19" s="201"/>
      <c r="S19" s="201"/>
      <c r="T19" s="201"/>
      <c r="U19" s="78" t="str">
        <f t="shared" si="4"/>
        <v/>
      </c>
      <c r="V19" s="38" t="str">
        <f t="shared" si="5"/>
        <v/>
      </c>
      <c r="W19" s="201"/>
      <c r="X19" s="294"/>
      <c r="Y19" s="201"/>
      <c r="Z19" s="201"/>
      <c r="AA19" s="201"/>
      <c r="AB19" s="201"/>
      <c r="AC19" s="201"/>
      <c r="AD19" s="38" t="str">
        <f t="shared" si="6"/>
        <v/>
      </c>
    </row>
    <row r="20" spans="1:30" ht="31.95" customHeight="1" x14ac:dyDescent="0.3">
      <c r="A20" s="38" t="str">
        <f>IF('01_Proyectos'!A20="","",'01_Proyectos'!A20)</f>
        <v/>
      </c>
      <c r="B20" s="38" t="str">
        <f t="shared" si="0"/>
        <v/>
      </c>
      <c r="C20" s="34" t="str">
        <f t="shared" si="1"/>
        <v/>
      </c>
      <c r="D20" s="201"/>
      <c r="E20" s="294"/>
      <c r="F20" s="201"/>
      <c r="G20" s="201"/>
      <c r="H20" s="201"/>
      <c r="I20" s="38" t="str">
        <f t="shared" si="2"/>
        <v/>
      </c>
      <c r="J20" s="201"/>
      <c r="K20" s="294"/>
      <c r="L20" s="201"/>
      <c r="M20" s="201"/>
      <c r="N20" s="201"/>
      <c r="O20" s="38" t="str">
        <f t="shared" si="3"/>
        <v/>
      </c>
      <c r="P20" s="201"/>
      <c r="Q20" s="294"/>
      <c r="R20" s="201"/>
      <c r="S20" s="201"/>
      <c r="T20" s="201"/>
      <c r="U20" s="78" t="str">
        <f t="shared" si="4"/>
        <v/>
      </c>
      <c r="V20" s="38" t="str">
        <f t="shared" si="5"/>
        <v/>
      </c>
      <c r="W20" s="201"/>
      <c r="X20" s="294"/>
      <c r="Y20" s="201"/>
      <c r="Z20" s="201"/>
      <c r="AA20" s="201"/>
      <c r="AB20" s="201"/>
      <c r="AC20" s="201"/>
      <c r="AD20" s="38" t="str">
        <f t="shared" si="6"/>
        <v/>
      </c>
    </row>
    <row r="21" spans="1:30" ht="31.95" customHeight="1" x14ac:dyDescent="0.3">
      <c r="A21" s="38" t="str">
        <f>IF('01_Proyectos'!A21="","",'01_Proyectos'!A21)</f>
        <v/>
      </c>
      <c r="B21" s="38" t="str">
        <f t="shared" si="0"/>
        <v/>
      </c>
      <c r="C21" s="34" t="str">
        <f t="shared" si="1"/>
        <v/>
      </c>
      <c r="D21" s="201"/>
      <c r="E21" s="294"/>
      <c r="F21" s="201"/>
      <c r="G21" s="201"/>
      <c r="H21" s="201"/>
      <c r="I21" s="38" t="str">
        <f t="shared" si="2"/>
        <v/>
      </c>
      <c r="J21" s="201"/>
      <c r="K21" s="294"/>
      <c r="L21" s="201"/>
      <c r="M21" s="201"/>
      <c r="N21" s="201"/>
      <c r="O21" s="38" t="str">
        <f t="shared" si="3"/>
        <v/>
      </c>
      <c r="P21" s="201"/>
      <c r="Q21" s="294"/>
      <c r="R21" s="201"/>
      <c r="S21" s="201"/>
      <c r="T21" s="201"/>
      <c r="U21" s="78" t="str">
        <f t="shared" si="4"/>
        <v/>
      </c>
      <c r="V21" s="38" t="str">
        <f t="shared" si="5"/>
        <v/>
      </c>
      <c r="W21" s="201"/>
      <c r="X21" s="294"/>
      <c r="Y21" s="201"/>
      <c r="Z21" s="201"/>
      <c r="AA21" s="201"/>
      <c r="AB21" s="201"/>
      <c r="AC21" s="201"/>
      <c r="AD21" s="38" t="str">
        <f t="shared" si="6"/>
        <v/>
      </c>
    </row>
    <row r="22" spans="1:30" ht="31.95" customHeight="1" x14ac:dyDescent="0.3">
      <c r="A22" s="38" t="str">
        <f>IF('01_Proyectos'!A22="","",'01_Proyectos'!A22)</f>
        <v/>
      </c>
      <c r="B22" s="38" t="str">
        <f t="shared" si="0"/>
        <v/>
      </c>
      <c r="C22" s="34" t="str">
        <f t="shared" si="1"/>
        <v/>
      </c>
      <c r="D22" s="201"/>
      <c r="E22" s="294"/>
      <c r="F22" s="201"/>
      <c r="G22" s="201"/>
      <c r="H22" s="201"/>
      <c r="I22" s="38" t="str">
        <f t="shared" si="2"/>
        <v/>
      </c>
      <c r="J22" s="201"/>
      <c r="K22" s="294"/>
      <c r="L22" s="201"/>
      <c r="M22" s="201"/>
      <c r="N22" s="201"/>
      <c r="O22" s="38" t="str">
        <f t="shared" si="3"/>
        <v/>
      </c>
      <c r="P22" s="201"/>
      <c r="Q22" s="294"/>
      <c r="R22" s="201"/>
      <c r="S22" s="201"/>
      <c r="T22" s="201"/>
      <c r="U22" s="78" t="str">
        <f t="shared" si="4"/>
        <v/>
      </c>
      <c r="V22" s="38" t="str">
        <f t="shared" si="5"/>
        <v/>
      </c>
      <c r="W22" s="201"/>
      <c r="X22" s="294"/>
      <c r="Y22" s="201"/>
      <c r="Z22" s="201"/>
      <c r="AA22" s="201"/>
      <c r="AB22" s="201"/>
      <c r="AC22" s="201"/>
      <c r="AD22" s="38" t="str">
        <f t="shared" si="6"/>
        <v/>
      </c>
    </row>
    <row r="23" spans="1:30" ht="31.95" customHeight="1" x14ac:dyDescent="0.3">
      <c r="A23" s="38" t="str">
        <f>IF('01_Proyectos'!A23="","",'01_Proyectos'!A23)</f>
        <v/>
      </c>
      <c r="B23" s="38" t="str">
        <f t="shared" si="0"/>
        <v/>
      </c>
      <c r="C23" s="34" t="str">
        <f t="shared" si="1"/>
        <v/>
      </c>
      <c r="D23" s="201"/>
      <c r="E23" s="294"/>
      <c r="F23" s="201"/>
      <c r="G23" s="201"/>
      <c r="H23" s="201"/>
      <c r="I23" s="38" t="str">
        <f t="shared" si="2"/>
        <v/>
      </c>
      <c r="J23" s="201"/>
      <c r="K23" s="294"/>
      <c r="L23" s="201"/>
      <c r="M23" s="201"/>
      <c r="N23" s="201"/>
      <c r="O23" s="38" t="str">
        <f t="shared" si="3"/>
        <v/>
      </c>
      <c r="P23" s="201"/>
      <c r="Q23" s="294"/>
      <c r="R23" s="201"/>
      <c r="S23" s="201"/>
      <c r="T23" s="201"/>
      <c r="U23" s="78" t="str">
        <f t="shared" si="4"/>
        <v/>
      </c>
      <c r="V23" s="38" t="str">
        <f t="shared" si="5"/>
        <v/>
      </c>
      <c r="W23" s="201"/>
      <c r="X23" s="294"/>
      <c r="Y23" s="201"/>
      <c r="Z23" s="201"/>
      <c r="AA23" s="201"/>
      <c r="AB23" s="201"/>
      <c r="AC23" s="201"/>
      <c r="AD23" s="38" t="str">
        <f t="shared" si="6"/>
        <v/>
      </c>
    </row>
    <row r="24" spans="1:30" ht="31.95" customHeight="1" x14ac:dyDescent="0.3">
      <c r="A24" s="38" t="str">
        <f>IF('01_Proyectos'!A24="","",'01_Proyectos'!A24)</f>
        <v/>
      </c>
      <c r="B24" s="38" t="str">
        <f t="shared" si="0"/>
        <v/>
      </c>
      <c r="C24" s="34" t="str">
        <f t="shared" si="1"/>
        <v/>
      </c>
      <c r="D24" s="201"/>
      <c r="E24" s="294"/>
      <c r="F24" s="201"/>
      <c r="G24" s="201"/>
      <c r="H24" s="201"/>
      <c r="I24" s="38" t="str">
        <f t="shared" si="2"/>
        <v/>
      </c>
      <c r="J24" s="201"/>
      <c r="K24" s="294"/>
      <c r="L24" s="201"/>
      <c r="M24" s="201"/>
      <c r="N24" s="201"/>
      <c r="O24" s="38" t="str">
        <f t="shared" si="3"/>
        <v/>
      </c>
      <c r="P24" s="201"/>
      <c r="Q24" s="294"/>
      <c r="R24" s="201"/>
      <c r="S24" s="201"/>
      <c r="T24" s="201"/>
      <c r="U24" s="78" t="str">
        <f t="shared" si="4"/>
        <v/>
      </c>
      <c r="V24" s="38" t="str">
        <f t="shared" si="5"/>
        <v/>
      </c>
      <c r="W24" s="201"/>
      <c r="X24" s="294"/>
      <c r="Y24" s="201"/>
      <c r="Z24" s="201"/>
      <c r="AA24" s="201"/>
      <c r="AB24" s="201"/>
      <c r="AC24" s="201"/>
      <c r="AD24" s="38" t="str">
        <f t="shared" si="6"/>
        <v/>
      </c>
    </row>
    <row r="25" spans="1:30" ht="31.95" customHeight="1" x14ac:dyDescent="0.3">
      <c r="A25" s="38" t="str">
        <f>IF('01_Proyectos'!A25="","",'01_Proyectos'!A25)</f>
        <v/>
      </c>
      <c r="B25" s="38" t="str">
        <f t="shared" si="0"/>
        <v/>
      </c>
      <c r="C25" s="34" t="str">
        <f t="shared" si="1"/>
        <v/>
      </c>
      <c r="D25" s="201"/>
      <c r="E25" s="294"/>
      <c r="F25" s="201"/>
      <c r="G25" s="201"/>
      <c r="H25" s="201"/>
      <c r="I25" s="38" t="str">
        <f t="shared" si="2"/>
        <v/>
      </c>
      <c r="J25" s="201"/>
      <c r="K25" s="294"/>
      <c r="L25" s="201"/>
      <c r="M25" s="201"/>
      <c r="N25" s="201"/>
      <c r="O25" s="38" t="str">
        <f t="shared" si="3"/>
        <v/>
      </c>
      <c r="P25" s="201"/>
      <c r="Q25" s="294"/>
      <c r="R25" s="201"/>
      <c r="S25" s="201"/>
      <c r="T25" s="201"/>
      <c r="U25" s="78" t="str">
        <f t="shared" si="4"/>
        <v/>
      </c>
      <c r="V25" s="38" t="str">
        <f t="shared" si="5"/>
        <v/>
      </c>
      <c r="W25" s="201"/>
      <c r="X25" s="294"/>
      <c r="Y25" s="201"/>
      <c r="Z25" s="201"/>
      <c r="AA25" s="201"/>
      <c r="AB25" s="201"/>
      <c r="AC25" s="201"/>
      <c r="AD25" s="38" t="str">
        <f t="shared" si="6"/>
        <v/>
      </c>
    </row>
    <row r="26" spans="1:30" ht="31.95" customHeight="1" x14ac:dyDescent="0.3">
      <c r="A26" s="38" t="str">
        <f>IF('01_Proyectos'!A26="","",'01_Proyectos'!A26)</f>
        <v/>
      </c>
      <c r="B26" s="38" t="str">
        <f t="shared" si="0"/>
        <v/>
      </c>
      <c r="C26" s="34" t="str">
        <f t="shared" si="1"/>
        <v/>
      </c>
      <c r="D26" s="201"/>
      <c r="E26" s="294"/>
      <c r="F26" s="201"/>
      <c r="G26" s="201"/>
      <c r="H26" s="201"/>
      <c r="I26" s="38" t="str">
        <f t="shared" si="2"/>
        <v/>
      </c>
      <c r="J26" s="201"/>
      <c r="K26" s="294"/>
      <c r="L26" s="201"/>
      <c r="M26" s="201"/>
      <c r="N26" s="201"/>
      <c r="O26" s="38" t="str">
        <f t="shared" si="3"/>
        <v/>
      </c>
      <c r="P26" s="201"/>
      <c r="Q26" s="294"/>
      <c r="R26" s="201"/>
      <c r="S26" s="201"/>
      <c r="T26" s="201"/>
      <c r="U26" s="78" t="str">
        <f t="shared" si="4"/>
        <v/>
      </c>
      <c r="V26" s="38" t="str">
        <f t="shared" si="5"/>
        <v/>
      </c>
      <c r="W26" s="201"/>
      <c r="X26" s="294"/>
      <c r="Y26" s="201"/>
      <c r="Z26" s="201"/>
      <c r="AA26" s="201"/>
      <c r="AB26" s="201"/>
      <c r="AC26" s="201"/>
      <c r="AD26" s="38" t="str">
        <f t="shared" si="6"/>
        <v/>
      </c>
    </row>
    <row r="27" spans="1:30" ht="31.95" customHeight="1" x14ac:dyDescent="0.3">
      <c r="A27" s="38" t="str">
        <f>IF('01_Proyectos'!A27="","",'01_Proyectos'!A27)</f>
        <v/>
      </c>
      <c r="B27" s="38" t="str">
        <f t="shared" si="0"/>
        <v/>
      </c>
      <c r="C27" s="34" t="str">
        <f t="shared" si="1"/>
        <v/>
      </c>
      <c r="D27" s="201"/>
      <c r="E27" s="294"/>
      <c r="F27" s="201"/>
      <c r="G27" s="201"/>
      <c r="H27" s="201"/>
      <c r="I27" s="38" t="str">
        <f t="shared" si="2"/>
        <v/>
      </c>
      <c r="J27" s="201"/>
      <c r="K27" s="294"/>
      <c r="L27" s="201"/>
      <c r="M27" s="201"/>
      <c r="N27" s="201"/>
      <c r="O27" s="38" t="str">
        <f t="shared" si="3"/>
        <v/>
      </c>
      <c r="P27" s="201"/>
      <c r="Q27" s="294"/>
      <c r="R27" s="201"/>
      <c r="S27" s="201"/>
      <c r="T27" s="201"/>
      <c r="U27" s="78" t="str">
        <f t="shared" si="4"/>
        <v/>
      </c>
      <c r="V27" s="38" t="str">
        <f t="shared" si="5"/>
        <v/>
      </c>
      <c r="W27" s="201"/>
      <c r="X27" s="294"/>
      <c r="Y27" s="201"/>
      <c r="Z27" s="201"/>
      <c r="AA27" s="201"/>
      <c r="AB27" s="201"/>
      <c r="AC27" s="201"/>
      <c r="AD27" s="38" t="str">
        <f t="shared" si="6"/>
        <v/>
      </c>
    </row>
    <row r="28" spans="1:30" ht="31.95" customHeight="1" x14ac:dyDescent="0.3">
      <c r="A28" s="38" t="str">
        <f>IF('01_Proyectos'!A28="","",'01_Proyectos'!A28)</f>
        <v/>
      </c>
      <c r="B28" s="38" t="str">
        <f t="shared" si="0"/>
        <v/>
      </c>
      <c r="C28" s="34" t="str">
        <f t="shared" si="1"/>
        <v/>
      </c>
      <c r="D28" s="201"/>
      <c r="E28" s="294"/>
      <c r="F28" s="201"/>
      <c r="G28" s="201"/>
      <c r="H28" s="201"/>
      <c r="I28" s="38" t="str">
        <f t="shared" si="2"/>
        <v/>
      </c>
      <c r="J28" s="201"/>
      <c r="K28" s="294"/>
      <c r="L28" s="201"/>
      <c r="M28" s="201"/>
      <c r="N28" s="201"/>
      <c r="O28" s="38" t="str">
        <f t="shared" si="3"/>
        <v/>
      </c>
      <c r="P28" s="201"/>
      <c r="Q28" s="294"/>
      <c r="R28" s="201"/>
      <c r="S28" s="201"/>
      <c r="T28" s="201"/>
      <c r="U28" s="78" t="str">
        <f t="shared" si="4"/>
        <v/>
      </c>
      <c r="V28" s="38" t="str">
        <f t="shared" si="5"/>
        <v/>
      </c>
      <c r="W28" s="201"/>
      <c r="X28" s="294"/>
      <c r="Y28" s="201"/>
      <c r="Z28" s="201"/>
      <c r="AA28" s="201"/>
      <c r="AB28" s="201"/>
      <c r="AC28" s="201"/>
      <c r="AD28" s="38" t="str">
        <f t="shared" si="6"/>
        <v/>
      </c>
    </row>
    <row r="29" spans="1:30" ht="31.95" customHeight="1" x14ac:dyDescent="0.3">
      <c r="A29" s="38" t="str">
        <f>IF('01_Proyectos'!A29="","",'01_Proyectos'!A29)</f>
        <v/>
      </c>
      <c r="B29" s="38" t="str">
        <f t="shared" si="0"/>
        <v/>
      </c>
      <c r="C29" s="34" t="str">
        <f t="shared" si="1"/>
        <v/>
      </c>
      <c r="D29" s="201"/>
      <c r="E29" s="294"/>
      <c r="F29" s="201"/>
      <c r="G29" s="201"/>
      <c r="H29" s="201"/>
      <c r="I29" s="38" t="str">
        <f t="shared" si="2"/>
        <v/>
      </c>
      <c r="J29" s="201"/>
      <c r="K29" s="294"/>
      <c r="L29" s="201"/>
      <c r="M29" s="201"/>
      <c r="N29" s="201"/>
      <c r="O29" s="38" t="str">
        <f t="shared" si="3"/>
        <v/>
      </c>
      <c r="P29" s="201"/>
      <c r="Q29" s="294"/>
      <c r="R29" s="201"/>
      <c r="S29" s="201"/>
      <c r="T29" s="201"/>
      <c r="U29" s="78" t="str">
        <f t="shared" si="4"/>
        <v/>
      </c>
      <c r="V29" s="38" t="str">
        <f t="shared" si="5"/>
        <v/>
      </c>
      <c r="W29" s="201"/>
      <c r="X29" s="294"/>
      <c r="Y29" s="201"/>
      <c r="Z29" s="201"/>
      <c r="AA29" s="201"/>
      <c r="AB29" s="201"/>
      <c r="AC29" s="201"/>
      <c r="AD29" s="38" t="str">
        <f t="shared" si="6"/>
        <v/>
      </c>
    </row>
    <row r="30" spans="1:30" ht="31.95" customHeight="1" x14ac:dyDescent="0.3">
      <c r="A30" s="38" t="str">
        <f>IF('01_Proyectos'!A30="","",'01_Proyectos'!A30)</f>
        <v/>
      </c>
      <c r="B30" s="38" t="str">
        <f t="shared" si="0"/>
        <v/>
      </c>
      <c r="C30" s="34" t="str">
        <f t="shared" si="1"/>
        <v/>
      </c>
      <c r="D30" s="201"/>
      <c r="E30" s="294"/>
      <c r="F30" s="201"/>
      <c r="G30" s="201"/>
      <c r="H30" s="201"/>
      <c r="I30" s="38" t="str">
        <f t="shared" si="2"/>
        <v/>
      </c>
      <c r="J30" s="201"/>
      <c r="K30" s="294"/>
      <c r="L30" s="201"/>
      <c r="M30" s="201"/>
      <c r="N30" s="201"/>
      <c r="O30" s="38" t="str">
        <f t="shared" si="3"/>
        <v/>
      </c>
      <c r="P30" s="201"/>
      <c r="Q30" s="294"/>
      <c r="R30" s="201"/>
      <c r="S30" s="201"/>
      <c r="T30" s="201"/>
      <c r="U30" s="78" t="str">
        <f t="shared" si="4"/>
        <v/>
      </c>
      <c r="V30" s="38" t="str">
        <f t="shared" si="5"/>
        <v/>
      </c>
      <c r="W30" s="201"/>
      <c r="X30" s="294"/>
      <c r="Y30" s="201"/>
      <c r="Z30" s="201"/>
      <c r="AA30" s="201"/>
      <c r="AB30" s="201"/>
      <c r="AC30" s="201"/>
      <c r="AD30" s="38" t="str">
        <f t="shared" si="6"/>
        <v/>
      </c>
    </row>
    <row r="31" spans="1:30" ht="31.95" customHeight="1" x14ac:dyDescent="0.3">
      <c r="A31" s="38" t="str">
        <f>IF('01_Proyectos'!A31="","",'01_Proyectos'!A31)</f>
        <v/>
      </c>
      <c r="B31" s="38" t="str">
        <f t="shared" si="0"/>
        <v/>
      </c>
      <c r="C31" s="34" t="str">
        <f t="shared" si="1"/>
        <v/>
      </c>
      <c r="D31" s="201"/>
      <c r="E31" s="294"/>
      <c r="F31" s="201"/>
      <c r="G31" s="201"/>
      <c r="H31" s="201"/>
      <c r="I31" s="38" t="str">
        <f t="shared" si="2"/>
        <v/>
      </c>
      <c r="J31" s="201"/>
      <c r="K31" s="294"/>
      <c r="L31" s="201"/>
      <c r="M31" s="201"/>
      <c r="N31" s="201"/>
      <c r="O31" s="38" t="str">
        <f t="shared" si="3"/>
        <v/>
      </c>
      <c r="P31" s="201"/>
      <c r="Q31" s="294"/>
      <c r="R31" s="201"/>
      <c r="S31" s="201"/>
      <c r="T31" s="201"/>
      <c r="U31" s="78" t="str">
        <f t="shared" si="4"/>
        <v/>
      </c>
      <c r="V31" s="38" t="str">
        <f t="shared" si="5"/>
        <v/>
      </c>
      <c r="W31" s="201"/>
      <c r="X31" s="294"/>
      <c r="Y31" s="201"/>
      <c r="Z31" s="201"/>
      <c r="AA31" s="201"/>
      <c r="AB31" s="201"/>
      <c r="AC31" s="201"/>
      <c r="AD31" s="38" t="str">
        <f t="shared" si="6"/>
        <v/>
      </c>
    </row>
    <row r="32" spans="1:30" ht="31.95" customHeight="1" x14ac:dyDescent="0.3">
      <c r="A32" s="38" t="str">
        <f>IF('01_Proyectos'!A32="","",'01_Proyectos'!A32)</f>
        <v/>
      </c>
      <c r="B32" s="38" t="str">
        <f t="shared" si="0"/>
        <v/>
      </c>
      <c r="C32" s="34" t="str">
        <f t="shared" si="1"/>
        <v/>
      </c>
      <c r="D32" s="201"/>
      <c r="E32" s="294"/>
      <c r="F32" s="201"/>
      <c r="G32" s="201"/>
      <c r="H32" s="201"/>
      <c r="I32" s="38" t="str">
        <f t="shared" si="2"/>
        <v/>
      </c>
      <c r="J32" s="201"/>
      <c r="K32" s="294"/>
      <c r="L32" s="201"/>
      <c r="M32" s="201"/>
      <c r="N32" s="201"/>
      <c r="O32" s="38" t="str">
        <f t="shared" si="3"/>
        <v/>
      </c>
      <c r="P32" s="201"/>
      <c r="Q32" s="294"/>
      <c r="R32" s="201"/>
      <c r="S32" s="201"/>
      <c r="T32" s="201"/>
      <c r="U32" s="78" t="str">
        <f t="shared" si="4"/>
        <v/>
      </c>
      <c r="V32" s="38" t="str">
        <f t="shared" si="5"/>
        <v/>
      </c>
      <c r="W32" s="201"/>
      <c r="X32" s="294"/>
      <c r="Y32" s="201"/>
      <c r="Z32" s="201"/>
      <c r="AA32" s="201"/>
      <c r="AB32" s="201"/>
      <c r="AC32" s="201"/>
      <c r="AD32" s="38" t="str">
        <f t="shared" si="6"/>
        <v/>
      </c>
    </row>
    <row r="33" spans="1:30" ht="31.95" customHeight="1" x14ac:dyDescent="0.3">
      <c r="A33" s="38" t="str">
        <f>IF('01_Proyectos'!A33="","",'01_Proyectos'!A33)</f>
        <v/>
      </c>
      <c r="B33" s="38" t="str">
        <f t="shared" si="0"/>
        <v/>
      </c>
      <c r="C33" s="34" t="str">
        <f t="shared" si="1"/>
        <v/>
      </c>
      <c r="D33" s="201"/>
      <c r="E33" s="294"/>
      <c r="F33" s="201"/>
      <c r="G33" s="201"/>
      <c r="H33" s="201"/>
      <c r="I33" s="38" t="str">
        <f t="shared" si="2"/>
        <v/>
      </c>
      <c r="J33" s="201"/>
      <c r="K33" s="294"/>
      <c r="L33" s="201"/>
      <c r="M33" s="201"/>
      <c r="N33" s="201"/>
      <c r="O33" s="38" t="str">
        <f t="shared" si="3"/>
        <v/>
      </c>
      <c r="P33" s="201"/>
      <c r="Q33" s="294"/>
      <c r="R33" s="201"/>
      <c r="S33" s="201"/>
      <c r="T33" s="201"/>
      <c r="U33" s="78" t="str">
        <f t="shared" si="4"/>
        <v/>
      </c>
      <c r="V33" s="38" t="str">
        <f t="shared" si="5"/>
        <v/>
      </c>
      <c r="W33" s="201"/>
      <c r="X33" s="294"/>
      <c r="Y33" s="201"/>
      <c r="Z33" s="201"/>
      <c r="AA33" s="201"/>
      <c r="AB33" s="201"/>
      <c r="AC33" s="201"/>
      <c r="AD33" s="38" t="str">
        <f t="shared" si="6"/>
        <v/>
      </c>
    </row>
    <row r="34" spans="1:30" ht="31.95" customHeight="1" x14ac:dyDescent="0.3">
      <c r="A34" s="38" t="str">
        <f>IF('01_Proyectos'!A34="","",'01_Proyectos'!A34)</f>
        <v/>
      </c>
      <c r="B34" s="38" t="str">
        <f t="shared" si="0"/>
        <v/>
      </c>
      <c r="C34" s="34" t="str">
        <f t="shared" si="1"/>
        <v/>
      </c>
      <c r="D34" s="201"/>
      <c r="E34" s="294"/>
      <c r="F34" s="201"/>
      <c r="G34" s="201"/>
      <c r="H34" s="201"/>
      <c r="I34" s="38" t="str">
        <f t="shared" si="2"/>
        <v/>
      </c>
      <c r="J34" s="201"/>
      <c r="K34" s="294"/>
      <c r="L34" s="201"/>
      <c r="M34" s="201"/>
      <c r="N34" s="201"/>
      <c r="O34" s="38" t="str">
        <f t="shared" si="3"/>
        <v/>
      </c>
      <c r="P34" s="201"/>
      <c r="Q34" s="294"/>
      <c r="R34" s="201"/>
      <c r="S34" s="201"/>
      <c r="T34" s="201"/>
      <c r="U34" s="78" t="str">
        <f t="shared" si="4"/>
        <v/>
      </c>
      <c r="V34" s="38" t="str">
        <f t="shared" si="5"/>
        <v/>
      </c>
      <c r="W34" s="201"/>
      <c r="X34" s="294"/>
      <c r="Y34" s="201"/>
      <c r="Z34" s="201"/>
      <c r="AA34" s="201"/>
      <c r="AB34" s="201"/>
      <c r="AC34" s="201"/>
      <c r="AD34" s="38" t="str">
        <f t="shared" si="6"/>
        <v/>
      </c>
    </row>
    <row r="35" spans="1:30" ht="31.95" customHeight="1" x14ac:dyDescent="0.3">
      <c r="A35" s="38" t="str">
        <f>IF('01_Proyectos'!A35="","",'01_Proyectos'!A35)</f>
        <v/>
      </c>
      <c r="B35" s="38" t="str">
        <f t="shared" si="0"/>
        <v/>
      </c>
      <c r="C35" s="34" t="str">
        <f t="shared" si="1"/>
        <v/>
      </c>
      <c r="D35" s="201"/>
      <c r="E35" s="294"/>
      <c r="F35" s="201"/>
      <c r="G35" s="201"/>
      <c r="H35" s="201"/>
      <c r="I35" s="38" t="str">
        <f t="shared" si="2"/>
        <v/>
      </c>
      <c r="J35" s="201"/>
      <c r="K35" s="294"/>
      <c r="L35" s="201"/>
      <c r="M35" s="201"/>
      <c r="N35" s="201"/>
      <c r="O35" s="38" t="str">
        <f t="shared" si="3"/>
        <v/>
      </c>
      <c r="P35" s="201"/>
      <c r="Q35" s="294"/>
      <c r="R35" s="201"/>
      <c r="S35" s="201"/>
      <c r="T35" s="201"/>
      <c r="U35" s="78" t="str">
        <f t="shared" si="4"/>
        <v/>
      </c>
      <c r="V35" s="38" t="str">
        <f t="shared" si="5"/>
        <v/>
      </c>
      <c r="W35" s="201"/>
      <c r="X35" s="294"/>
      <c r="Y35" s="201"/>
      <c r="Z35" s="201"/>
      <c r="AA35" s="201"/>
      <c r="AB35" s="201"/>
      <c r="AC35" s="201"/>
      <c r="AD35" s="38" t="str">
        <f t="shared" si="6"/>
        <v/>
      </c>
    </row>
    <row r="36" spans="1:30" ht="31.95" customHeight="1" x14ac:dyDescent="0.3">
      <c r="A36" s="38" t="str">
        <f>IF('01_Proyectos'!A36="","",'01_Proyectos'!A36)</f>
        <v/>
      </c>
      <c r="B36" s="38" t="str">
        <f t="shared" ref="B36:B67" si="7">IF($A36="","",_xlfn.XLOOKUP($A36,Proy_Folio,Proy_Nombre,""))</f>
        <v/>
      </c>
      <c r="C36" s="34" t="str">
        <f t="shared" ref="C36:C67" si="8">IF($A36="","",_xlfn.XLOOKUP($A36,Vin_Folio,Vin_Cat,"")&amp;"")</f>
        <v/>
      </c>
      <c r="D36" s="201"/>
      <c r="E36" s="294"/>
      <c r="F36" s="201"/>
      <c r="G36" s="201"/>
      <c r="H36" s="201"/>
      <c r="I36" s="38" t="str">
        <f t="shared" ref="I36:I67" si="9">IF($A36="","",_xlfn.XLOOKUP($A36,Nec_Folio,Nec_Cat,"")&amp;"")</f>
        <v/>
      </c>
      <c r="J36" s="201"/>
      <c r="K36" s="294"/>
      <c r="L36" s="201"/>
      <c r="M36" s="201"/>
      <c r="N36" s="201"/>
      <c r="O36" s="38" t="str">
        <f t="shared" ref="O36:O67" si="10">IF($A36="","",_xlfn.XLOOKUP($A36,Imp_Folio,Imp_Cat,"")&amp;"")</f>
        <v/>
      </c>
      <c r="P36" s="201"/>
      <c r="Q36" s="294"/>
      <c r="R36" s="201"/>
      <c r="S36" s="201"/>
      <c r="T36" s="201"/>
      <c r="U36" s="78" t="str">
        <f t="shared" ref="U36:U67" si="11">IF($A36="","",_xlfn.XLOOKUP($A36,Proy_Folio,Proy_Tcalc,""))</f>
        <v/>
      </c>
      <c r="V36" s="38" t="str">
        <f t="shared" ref="V36:V67" si="12">IF($A36="","",_xlfn.XLOOKUP($A36,Proy_Folio,Proy_Tniv,"")&amp;"")</f>
        <v/>
      </c>
      <c r="W36" s="201"/>
      <c r="X36" s="294"/>
      <c r="Y36" s="201"/>
      <c r="Z36" s="201"/>
      <c r="AA36" s="201"/>
      <c r="AB36" s="201"/>
      <c r="AC36" s="201"/>
      <c r="AD36" s="38" t="str">
        <f t="shared" ref="AD36:AD67" si="13">IF($A36="","",IF((($H36=INDEX(Cat_Estatus,5))+($N36=INDEX(Cat_Estatus,5))+($T36=INDEX(Cat_Estatus,5))+($AA36=INDEX(Cat_Estatus,5)))=4,INDEX(Cat_Estatus,5),IF((($H36=INDEX(Cat_Estatus,6))+($N36=INDEX(Cat_Estatus,6))+($T36=INDEX(Cat_Estatus,6))+($AA36=INDEX(Cat_Estatus,6)))&gt;0,INDEX(Cat_Estatus,6),IF((($H36=INDEX(Cat_Estatus,2))+($N36=INDEX(Cat_Estatus,2))+($T36=INDEX(Cat_Estatus,2))+($AA36=INDEX(Cat_Estatus,2)))&gt;0,INDEX(Cat_Estatus,2),IF(COUNTA($H36,$N36,$T36,$AA36)=0,INDEX(Cat_Estatus,1),"En revisión (parcial)")))))</f>
        <v/>
      </c>
    </row>
    <row r="37" spans="1:30" ht="31.95" customHeight="1" x14ac:dyDescent="0.3">
      <c r="A37" s="38" t="str">
        <f>IF('01_Proyectos'!A37="","",'01_Proyectos'!A37)</f>
        <v/>
      </c>
      <c r="B37" s="38" t="str">
        <f t="shared" si="7"/>
        <v/>
      </c>
      <c r="C37" s="34" t="str">
        <f t="shared" si="8"/>
        <v/>
      </c>
      <c r="D37" s="201"/>
      <c r="E37" s="294"/>
      <c r="F37" s="201"/>
      <c r="G37" s="201"/>
      <c r="H37" s="201"/>
      <c r="I37" s="38" t="str">
        <f t="shared" si="9"/>
        <v/>
      </c>
      <c r="J37" s="201"/>
      <c r="K37" s="294"/>
      <c r="L37" s="201"/>
      <c r="M37" s="201"/>
      <c r="N37" s="201"/>
      <c r="O37" s="38" t="str">
        <f t="shared" si="10"/>
        <v/>
      </c>
      <c r="P37" s="201"/>
      <c r="Q37" s="294"/>
      <c r="R37" s="201"/>
      <c r="S37" s="201"/>
      <c r="T37" s="201"/>
      <c r="U37" s="78" t="str">
        <f t="shared" si="11"/>
        <v/>
      </c>
      <c r="V37" s="38" t="str">
        <f t="shared" si="12"/>
        <v/>
      </c>
      <c r="W37" s="201"/>
      <c r="X37" s="294"/>
      <c r="Y37" s="201"/>
      <c r="Z37" s="201"/>
      <c r="AA37" s="201"/>
      <c r="AB37" s="201"/>
      <c r="AC37" s="201"/>
      <c r="AD37" s="38" t="str">
        <f t="shared" si="13"/>
        <v/>
      </c>
    </row>
    <row r="38" spans="1:30" ht="31.95" customHeight="1" x14ac:dyDescent="0.3">
      <c r="A38" s="38" t="str">
        <f>IF('01_Proyectos'!A38="","",'01_Proyectos'!A38)</f>
        <v/>
      </c>
      <c r="B38" s="38" t="str">
        <f t="shared" si="7"/>
        <v/>
      </c>
      <c r="C38" s="34" t="str">
        <f t="shared" si="8"/>
        <v/>
      </c>
      <c r="D38" s="201"/>
      <c r="E38" s="294"/>
      <c r="F38" s="201"/>
      <c r="G38" s="201"/>
      <c r="H38" s="201"/>
      <c r="I38" s="38" t="str">
        <f t="shared" si="9"/>
        <v/>
      </c>
      <c r="J38" s="201"/>
      <c r="K38" s="294"/>
      <c r="L38" s="201"/>
      <c r="M38" s="201"/>
      <c r="N38" s="201"/>
      <c r="O38" s="38" t="str">
        <f t="shared" si="10"/>
        <v/>
      </c>
      <c r="P38" s="201"/>
      <c r="Q38" s="294"/>
      <c r="R38" s="201"/>
      <c r="S38" s="201"/>
      <c r="T38" s="201"/>
      <c r="U38" s="78" t="str">
        <f t="shared" si="11"/>
        <v/>
      </c>
      <c r="V38" s="38" t="str">
        <f t="shared" si="12"/>
        <v/>
      </c>
      <c r="W38" s="201"/>
      <c r="X38" s="294"/>
      <c r="Y38" s="201"/>
      <c r="Z38" s="201"/>
      <c r="AA38" s="201"/>
      <c r="AB38" s="201"/>
      <c r="AC38" s="201"/>
      <c r="AD38" s="38" t="str">
        <f t="shared" si="13"/>
        <v/>
      </c>
    </row>
    <row r="39" spans="1:30" ht="31.95" customHeight="1" x14ac:dyDescent="0.3">
      <c r="A39" s="38" t="str">
        <f>IF('01_Proyectos'!A39="","",'01_Proyectos'!A39)</f>
        <v/>
      </c>
      <c r="B39" s="38" t="str">
        <f t="shared" si="7"/>
        <v/>
      </c>
      <c r="C39" s="34" t="str">
        <f t="shared" si="8"/>
        <v/>
      </c>
      <c r="D39" s="201"/>
      <c r="E39" s="294"/>
      <c r="F39" s="201"/>
      <c r="G39" s="201"/>
      <c r="H39" s="201"/>
      <c r="I39" s="38" t="str">
        <f t="shared" si="9"/>
        <v/>
      </c>
      <c r="J39" s="201"/>
      <c r="K39" s="294"/>
      <c r="L39" s="201"/>
      <c r="M39" s="201"/>
      <c r="N39" s="201"/>
      <c r="O39" s="38" t="str">
        <f t="shared" si="10"/>
        <v/>
      </c>
      <c r="P39" s="201"/>
      <c r="Q39" s="294"/>
      <c r="R39" s="201"/>
      <c r="S39" s="201"/>
      <c r="T39" s="201"/>
      <c r="U39" s="78" t="str">
        <f t="shared" si="11"/>
        <v/>
      </c>
      <c r="V39" s="38" t="str">
        <f t="shared" si="12"/>
        <v/>
      </c>
      <c r="W39" s="201"/>
      <c r="X39" s="294"/>
      <c r="Y39" s="201"/>
      <c r="Z39" s="201"/>
      <c r="AA39" s="201"/>
      <c r="AB39" s="201"/>
      <c r="AC39" s="201"/>
      <c r="AD39" s="38" t="str">
        <f t="shared" si="13"/>
        <v/>
      </c>
    </row>
    <row r="40" spans="1:30" ht="31.95" customHeight="1" x14ac:dyDescent="0.3">
      <c r="A40" s="38" t="str">
        <f>IF('01_Proyectos'!A40="","",'01_Proyectos'!A40)</f>
        <v/>
      </c>
      <c r="B40" s="38" t="str">
        <f t="shared" si="7"/>
        <v/>
      </c>
      <c r="C40" s="34" t="str">
        <f t="shared" si="8"/>
        <v/>
      </c>
      <c r="D40" s="201"/>
      <c r="E40" s="294"/>
      <c r="F40" s="201"/>
      <c r="G40" s="201"/>
      <c r="H40" s="201"/>
      <c r="I40" s="38" t="str">
        <f t="shared" si="9"/>
        <v/>
      </c>
      <c r="J40" s="201"/>
      <c r="K40" s="294"/>
      <c r="L40" s="201"/>
      <c r="M40" s="201"/>
      <c r="N40" s="201"/>
      <c r="O40" s="38" t="str">
        <f t="shared" si="10"/>
        <v/>
      </c>
      <c r="P40" s="201"/>
      <c r="Q40" s="294"/>
      <c r="R40" s="201"/>
      <c r="S40" s="201"/>
      <c r="T40" s="201"/>
      <c r="U40" s="78" t="str">
        <f t="shared" si="11"/>
        <v/>
      </c>
      <c r="V40" s="38" t="str">
        <f t="shared" si="12"/>
        <v/>
      </c>
      <c r="W40" s="201"/>
      <c r="X40" s="294"/>
      <c r="Y40" s="201"/>
      <c r="Z40" s="201"/>
      <c r="AA40" s="201"/>
      <c r="AB40" s="201"/>
      <c r="AC40" s="201"/>
      <c r="AD40" s="38" t="str">
        <f t="shared" si="13"/>
        <v/>
      </c>
    </row>
    <row r="41" spans="1:30" ht="31.95" customHeight="1" x14ac:dyDescent="0.3">
      <c r="A41" s="38" t="str">
        <f>IF('01_Proyectos'!A41="","",'01_Proyectos'!A41)</f>
        <v/>
      </c>
      <c r="B41" s="38" t="str">
        <f t="shared" si="7"/>
        <v/>
      </c>
      <c r="C41" s="34" t="str">
        <f t="shared" si="8"/>
        <v/>
      </c>
      <c r="D41" s="201"/>
      <c r="E41" s="294"/>
      <c r="F41" s="201"/>
      <c r="G41" s="201"/>
      <c r="H41" s="201"/>
      <c r="I41" s="38" t="str">
        <f t="shared" si="9"/>
        <v/>
      </c>
      <c r="J41" s="201"/>
      <c r="K41" s="294"/>
      <c r="L41" s="201"/>
      <c r="M41" s="201"/>
      <c r="N41" s="201"/>
      <c r="O41" s="38" t="str">
        <f t="shared" si="10"/>
        <v/>
      </c>
      <c r="P41" s="201"/>
      <c r="Q41" s="294"/>
      <c r="R41" s="201"/>
      <c r="S41" s="201"/>
      <c r="T41" s="201"/>
      <c r="U41" s="78" t="str">
        <f t="shared" si="11"/>
        <v/>
      </c>
      <c r="V41" s="38" t="str">
        <f t="shared" si="12"/>
        <v/>
      </c>
      <c r="W41" s="201"/>
      <c r="X41" s="294"/>
      <c r="Y41" s="201"/>
      <c r="Z41" s="201"/>
      <c r="AA41" s="201"/>
      <c r="AB41" s="201"/>
      <c r="AC41" s="201"/>
      <c r="AD41" s="38" t="str">
        <f t="shared" si="13"/>
        <v/>
      </c>
    </row>
    <row r="42" spans="1:30" ht="31.95" customHeight="1" x14ac:dyDescent="0.3">
      <c r="A42" s="38" t="str">
        <f>IF('01_Proyectos'!A42="","",'01_Proyectos'!A42)</f>
        <v/>
      </c>
      <c r="B42" s="38" t="str">
        <f t="shared" si="7"/>
        <v/>
      </c>
      <c r="C42" s="34" t="str">
        <f t="shared" si="8"/>
        <v/>
      </c>
      <c r="D42" s="201"/>
      <c r="E42" s="294"/>
      <c r="F42" s="201"/>
      <c r="G42" s="201"/>
      <c r="H42" s="201"/>
      <c r="I42" s="38" t="str">
        <f t="shared" si="9"/>
        <v/>
      </c>
      <c r="J42" s="201"/>
      <c r="K42" s="294"/>
      <c r="L42" s="201"/>
      <c r="M42" s="201"/>
      <c r="N42" s="201"/>
      <c r="O42" s="38" t="str">
        <f t="shared" si="10"/>
        <v/>
      </c>
      <c r="P42" s="201"/>
      <c r="Q42" s="294"/>
      <c r="R42" s="201"/>
      <c r="S42" s="201"/>
      <c r="T42" s="201"/>
      <c r="U42" s="78" t="str">
        <f t="shared" si="11"/>
        <v/>
      </c>
      <c r="V42" s="38" t="str">
        <f t="shared" si="12"/>
        <v/>
      </c>
      <c r="W42" s="201"/>
      <c r="X42" s="294"/>
      <c r="Y42" s="201"/>
      <c r="Z42" s="201"/>
      <c r="AA42" s="201"/>
      <c r="AB42" s="201"/>
      <c r="AC42" s="201"/>
      <c r="AD42" s="38" t="str">
        <f t="shared" si="13"/>
        <v/>
      </c>
    </row>
    <row r="43" spans="1:30" ht="31.95" customHeight="1" x14ac:dyDescent="0.3">
      <c r="A43" s="38" t="str">
        <f>IF('01_Proyectos'!A43="","",'01_Proyectos'!A43)</f>
        <v/>
      </c>
      <c r="B43" s="38" t="str">
        <f t="shared" si="7"/>
        <v/>
      </c>
      <c r="C43" s="34" t="str">
        <f t="shared" si="8"/>
        <v/>
      </c>
      <c r="D43" s="201"/>
      <c r="E43" s="294"/>
      <c r="F43" s="201"/>
      <c r="G43" s="201"/>
      <c r="H43" s="201"/>
      <c r="I43" s="38" t="str">
        <f t="shared" si="9"/>
        <v/>
      </c>
      <c r="J43" s="201"/>
      <c r="K43" s="294"/>
      <c r="L43" s="201"/>
      <c r="M43" s="201"/>
      <c r="N43" s="201"/>
      <c r="O43" s="38" t="str">
        <f t="shared" si="10"/>
        <v/>
      </c>
      <c r="P43" s="201"/>
      <c r="Q43" s="294"/>
      <c r="R43" s="201"/>
      <c r="S43" s="201"/>
      <c r="T43" s="201"/>
      <c r="U43" s="78" t="str">
        <f t="shared" si="11"/>
        <v/>
      </c>
      <c r="V43" s="38" t="str">
        <f t="shared" si="12"/>
        <v/>
      </c>
      <c r="W43" s="201"/>
      <c r="X43" s="294"/>
      <c r="Y43" s="201"/>
      <c r="Z43" s="201"/>
      <c r="AA43" s="201"/>
      <c r="AB43" s="201"/>
      <c r="AC43" s="201"/>
      <c r="AD43" s="38" t="str">
        <f t="shared" si="13"/>
        <v/>
      </c>
    </row>
    <row r="44" spans="1:30" ht="31.95" customHeight="1" x14ac:dyDescent="0.3">
      <c r="A44" s="38" t="str">
        <f>IF('01_Proyectos'!A44="","",'01_Proyectos'!A44)</f>
        <v/>
      </c>
      <c r="B44" s="38" t="str">
        <f t="shared" si="7"/>
        <v/>
      </c>
      <c r="C44" s="34" t="str">
        <f t="shared" si="8"/>
        <v/>
      </c>
      <c r="D44" s="201"/>
      <c r="E44" s="294"/>
      <c r="F44" s="201"/>
      <c r="G44" s="201"/>
      <c r="H44" s="201"/>
      <c r="I44" s="38" t="str">
        <f t="shared" si="9"/>
        <v/>
      </c>
      <c r="J44" s="201"/>
      <c r="K44" s="294"/>
      <c r="L44" s="201"/>
      <c r="M44" s="201"/>
      <c r="N44" s="201"/>
      <c r="O44" s="38" t="str">
        <f t="shared" si="10"/>
        <v/>
      </c>
      <c r="P44" s="201"/>
      <c r="Q44" s="294"/>
      <c r="R44" s="201"/>
      <c r="S44" s="201"/>
      <c r="T44" s="201"/>
      <c r="U44" s="78" t="str">
        <f t="shared" si="11"/>
        <v/>
      </c>
      <c r="V44" s="38" t="str">
        <f t="shared" si="12"/>
        <v/>
      </c>
      <c r="W44" s="201"/>
      <c r="X44" s="294"/>
      <c r="Y44" s="201"/>
      <c r="Z44" s="201"/>
      <c r="AA44" s="201"/>
      <c r="AB44" s="201"/>
      <c r="AC44" s="201"/>
      <c r="AD44" s="38" t="str">
        <f t="shared" si="13"/>
        <v/>
      </c>
    </row>
    <row r="45" spans="1:30" ht="31.95" customHeight="1" x14ac:dyDescent="0.3">
      <c r="A45" s="38" t="str">
        <f>IF('01_Proyectos'!A45="","",'01_Proyectos'!A45)</f>
        <v/>
      </c>
      <c r="B45" s="38" t="str">
        <f t="shared" si="7"/>
        <v/>
      </c>
      <c r="C45" s="34" t="str">
        <f t="shared" si="8"/>
        <v/>
      </c>
      <c r="D45" s="201"/>
      <c r="E45" s="294"/>
      <c r="F45" s="201"/>
      <c r="G45" s="201"/>
      <c r="H45" s="201"/>
      <c r="I45" s="38" t="str">
        <f t="shared" si="9"/>
        <v/>
      </c>
      <c r="J45" s="201"/>
      <c r="K45" s="294"/>
      <c r="L45" s="201"/>
      <c r="M45" s="201"/>
      <c r="N45" s="201"/>
      <c r="O45" s="38" t="str">
        <f t="shared" si="10"/>
        <v/>
      </c>
      <c r="P45" s="201"/>
      <c r="Q45" s="294"/>
      <c r="R45" s="201"/>
      <c r="S45" s="201"/>
      <c r="T45" s="201"/>
      <c r="U45" s="78" t="str">
        <f t="shared" si="11"/>
        <v/>
      </c>
      <c r="V45" s="38" t="str">
        <f t="shared" si="12"/>
        <v/>
      </c>
      <c r="W45" s="201"/>
      <c r="X45" s="294"/>
      <c r="Y45" s="201"/>
      <c r="Z45" s="201"/>
      <c r="AA45" s="201"/>
      <c r="AB45" s="201"/>
      <c r="AC45" s="201"/>
      <c r="AD45" s="38" t="str">
        <f t="shared" si="13"/>
        <v/>
      </c>
    </row>
    <row r="46" spans="1:30" ht="31.95" customHeight="1" x14ac:dyDescent="0.3">
      <c r="A46" s="38" t="str">
        <f>IF('01_Proyectos'!A46="","",'01_Proyectos'!A46)</f>
        <v/>
      </c>
      <c r="B46" s="38" t="str">
        <f t="shared" si="7"/>
        <v/>
      </c>
      <c r="C46" s="34" t="str">
        <f t="shared" si="8"/>
        <v/>
      </c>
      <c r="D46" s="201"/>
      <c r="E46" s="294"/>
      <c r="F46" s="201"/>
      <c r="G46" s="201"/>
      <c r="H46" s="201"/>
      <c r="I46" s="38" t="str">
        <f t="shared" si="9"/>
        <v/>
      </c>
      <c r="J46" s="201"/>
      <c r="K46" s="294"/>
      <c r="L46" s="201"/>
      <c r="M46" s="201"/>
      <c r="N46" s="201"/>
      <c r="O46" s="38" t="str">
        <f t="shared" si="10"/>
        <v/>
      </c>
      <c r="P46" s="201"/>
      <c r="Q46" s="294"/>
      <c r="R46" s="201"/>
      <c r="S46" s="201"/>
      <c r="T46" s="201"/>
      <c r="U46" s="78" t="str">
        <f t="shared" si="11"/>
        <v/>
      </c>
      <c r="V46" s="38" t="str">
        <f t="shared" si="12"/>
        <v/>
      </c>
      <c r="W46" s="201"/>
      <c r="X46" s="294"/>
      <c r="Y46" s="201"/>
      <c r="Z46" s="201"/>
      <c r="AA46" s="201"/>
      <c r="AB46" s="201"/>
      <c r="AC46" s="201"/>
      <c r="AD46" s="38" t="str">
        <f t="shared" si="13"/>
        <v/>
      </c>
    </row>
    <row r="47" spans="1:30" ht="31.95" customHeight="1" x14ac:dyDescent="0.3">
      <c r="A47" s="38" t="str">
        <f>IF('01_Proyectos'!A47="","",'01_Proyectos'!A47)</f>
        <v/>
      </c>
      <c r="B47" s="38" t="str">
        <f t="shared" si="7"/>
        <v/>
      </c>
      <c r="C47" s="34" t="str">
        <f t="shared" si="8"/>
        <v/>
      </c>
      <c r="D47" s="201"/>
      <c r="E47" s="294"/>
      <c r="F47" s="201"/>
      <c r="G47" s="201"/>
      <c r="H47" s="201"/>
      <c r="I47" s="38" t="str">
        <f t="shared" si="9"/>
        <v/>
      </c>
      <c r="J47" s="201"/>
      <c r="K47" s="294"/>
      <c r="L47" s="201"/>
      <c r="M47" s="201"/>
      <c r="N47" s="201"/>
      <c r="O47" s="38" t="str">
        <f t="shared" si="10"/>
        <v/>
      </c>
      <c r="P47" s="201"/>
      <c r="Q47" s="294"/>
      <c r="R47" s="201"/>
      <c r="S47" s="201"/>
      <c r="T47" s="201"/>
      <c r="U47" s="78" t="str">
        <f t="shared" si="11"/>
        <v/>
      </c>
      <c r="V47" s="38" t="str">
        <f t="shared" si="12"/>
        <v/>
      </c>
      <c r="W47" s="201"/>
      <c r="X47" s="294"/>
      <c r="Y47" s="201"/>
      <c r="Z47" s="201"/>
      <c r="AA47" s="201"/>
      <c r="AB47" s="201"/>
      <c r="AC47" s="201"/>
      <c r="AD47" s="38" t="str">
        <f t="shared" si="13"/>
        <v/>
      </c>
    </row>
    <row r="48" spans="1:30" ht="31.95" customHeight="1" x14ac:dyDescent="0.3">
      <c r="A48" s="38" t="str">
        <f>IF('01_Proyectos'!A48="","",'01_Proyectos'!A48)</f>
        <v/>
      </c>
      <c r="B48" s="38" t="str">
        <f t="shared" si="7"/>
        <v/>
      </c>
      <c r="C48" s="34" t="str">
        <f t="shared" si="8"/>
        <v/>
      </c>
      <c r="D48" s="201"/>
      <c r="E48" s="294"/>
      <c r="F48" s="201"/>
      <c r="G48" s="201"/>
      <c r="H48" s="201"/>
      <c r="I48" s="38" t="str">
        <f t="shared" si="9"/>
        <v/>
      </c>
      <c r="J48" s="201"/>
      <c r="K48" s="294"/>
      <c r="L48" s="201"/>
      <c r="M48" s="201"/>
      <c r="N48" s="201"/>
      <c r="O48" s="38" t="str">
        <f t="shared" si="10"/>
        <v/>
      </c>
      <c r="P48" s="201"/>
      <c r="Q48" s="294"/>
      <c r="R48" s="201"/>
      <c r="S48" s="201"/>
      <c r="T48" s="201"/>
      <c r="U48" s="78" t="str">
        <f t="shared" si="11"/>
        <v/>
      </c>
      <c r="V48" s="38" t="str">
        <f t="shared" si="12"/>
        <v/>
      </c>
      <c r="W48" s="201"/>
      <c r="X48" s="294"/>
      <c r="Y48" s="201"/>
      <c r="Z48" s="201"/>
      <c r="AA48" s="201"/>
      <c r="AB48" s="201"/>
      <c r="AC48" s="201"/>
      <c r="AD48" s="38" t="str">
        <f t="shared" si="13"/>
        <v/>
      </c>
    </row>
    <row r="49" spans="1:30" ht="31.95" customHeight="1" x14ac:dyDescent="0.3">
      <c r="A49" s="38" t="str">
        <f>IF('01_Proyectos'!A49="","",'01_Proyectos'!A49)</f>
        <v/>
      </c>
      <c r="B49" s="38" t="str">
        <f t="shared" si="7"/>
        <v/>
      </c>
      <c r="C49" s="34" t="str">
        <f t="shared" si="8"/>
        <v/>
      </c>
      <c r="D49" s="201"/>
      <c r="E49" s="294"/>
      <c r="F49" s="201"/>
      <c r="G49" s="201"/>
      <c r="H49" s="201"/>
      <c r="I49" s="38" t="str">
        <f t="shared" si="9"/>
        <v/>
      </c>
      <c r="J49" s="201"/>
      <c r="K49" s="294"/>
      <c r="L49" s="201"/>
      <c r="M49" s="201"/>
      <c r="N49" s="201"/>
      <c r="O49" s="38" t="str">
        <f t="shared" si="10"/>
        <v/>
      </c>
      <c r="P49" s="201"/>
      <c r="Q49" s="294"/>
      <c r="R49" s="201"/>
      <c r="S49" s="201"/>
      <c r="T49" s="201"/>
      <c r="U49" s="78" t="str">
        <f t="shared" si="11"/>
        <v/>
      </c>
      <c r="V49" s="38" t="str">
        <f t="shared" si="12"/>
        <v/>
      </c>
      <c r="W49" s="201"/>
      <c r="X49" s="294"/>
      <c r="Y49" s="201"/>
      <c r="Z49" s="201"/>
      <c r="AA49" s="201"/>
      <c r="AB49" s="201"/>
      <c r="AC49" s="201"/>
      <c r="AD49" s="38" t="str">
        <f t="shared" si="13"/>
        <v/>
      </c>
    </row>
    <row r="50" spans="1:30" ht="31.95" customHeight="1" x14ac:dyDescent="0.3">
      <c r="A50" s="38" t="str">
        <f>IF('01_Proyectos'!A50="","",'01_Proyectos'!A50)</f>
        <v/>
      </c>
      <c r="B50" s="38" t="str">
        <f t="shared" si="7"/>
        <v/>
      </c>
      <c r="C50" s="34" t="str">
        <f t="shared" si="8"/>
        <v/>
      </c>
      <c r="D50" s="201"/>
      <c r="E50" s="294"/>
      <c r="F50" s="201"/>
      <c r="G50" s="201"/>
      <c r="H50" s="201"/>
      <c r="I50" s="38" t="str">
        <f t="shared" si="9"/>
        <v/>
      </c>
      <c r="J50" s="201"/>
      <c r="K50" s="294"/>
      <c r="L50" s="201"/>
      <c r="M50" s="201"/>
      <c r="N50" s="201"/>
      <c r="O50" s="38" t="str">
        <f t="shared" si="10"/>
        <v/>
      </c>
      <c r="P50" s="201"/>
      <c r="Q50" s="294"/>
      <c r="R50" s="201"/>
      <c r="S50" s="201"/>
      <c r="T50" s="201"/>
      <c r="U50" s="78" t="str">
        <f t="shared" si="11"/>
        <v/>
      </c>
      <c r="V50" s="38" t="str">
        <f t="shared" si="12"/>
        <v/>
      </c>
      <c r="W50" s="201"/>
      <c r="X50" s="294"/>
      <c r="Y50" s="201"/>
      <c r="Z50" s="201"/>
      <c r="AA50" s="201"/>
      <c r="AB50" s="201"/>
      <c r="AC50" s="201"/>
      <c r="AD50" s="38" t="str">
        <f t="shared" si="13"/>
        <v/>
      </c>
    </row>
    <row r="51" spans="1:30" ht="31.95" customHeight="1" x14ac:dyDescent="0.3">
      <c r="A51" s="38" t="str">
        <f>IF('01_Proyectos'!A51="","",'01_Proyectos'!A51)</f>
        <v/>
      </c>
      <c r="B51" s="38" t="str">
        <f t="shared" si="7"/>
        <v/>
      </c>
      <c r="C51" s="34" t="str">
        <f t="shared" si="8"/>
        <v/>
      </c>
      <c r="D51" s="201"/>
      <c r="E51" s="294"/>
      <c r="F51" s="201"/>
      <c r="G51" s="201"/>
      <c r="H51" s="201"/>
      <c r="I51" s="38" t="str">
        <f t="shared" si="9"/>
        <v/>
      </c>
      <c r="J51" s="201"/>
      <c r="K51" s="294"/>
      <c r="L51" s="201"/>
      <c r="M51" s="201"/>
      <c r="N51" s="201"/>
      <c r="O51" s="38" t="str">
        <f t="shared" si="10"/>
        <v/>
      </c>
      <c r="P51" s="201"/>
      <c r="Q51" s="294"/>
      <c r="R51" s="201"/>
      <c r="S51" s="201"/>
      <c r="T51" s="201"/>
      <c r="U51" s="78" t="str">
        <f t="shared" si="11"/>
        <v/>
      </c>
      <c r="V51" s="38" t="str">
        <f t="shared" si="12"/>
        <v/>
      </c>
      <c r="W51" s="201"/>
      <c r="X51" s="294"/>
      <c r="Y51" s="201"/>
      <c r="Z51" s="201"/>
      <c r="AA51" s="201"/>
      <c r="AB51" s="201"/>
      <c r="AC51" s="201"/>
      <c r="AD51" s="38" t="str">
        <f t="shared" si="13"/>
        <v/>
      </c>
    </row>
    <row r="52" spans="1:30" ht="31.95" customHeight="1" x14ac:dyDescent="0.3">
      <c r="A52" s="38" t="str">
        <f>IF('01_Proyectos'!A52="","",'01_Proyectos'!A52)</f>
        <v/>
      </c>
      <c r="B52" s="38" t="str">
        <f t="shared" si="7"/>
        <v/>
      </c>
      <c r="C52" s="34" t="str">
        <f t="shared" si="8"/>
        <v/>
      </c>
      <c r="D52" s="201"/>
      <c r="E52" s="294"/>
      <c r="F52" s="201"/>
      <c r="G52" s="201"/>
      <c r="H52" s="201"/>
      <c r="I52" s="38" t="str">
        <f t="shared" si="9"/>
        <v/>
      </c>
      <c r="J52" s="201"/>
      <c r="K52" s="294"/>
      <c r="L52" s="201"/>
      <c r="M52" s="201"/>
      <c r="N52" s="201"/>
      <c r="O52" s="38" t="str">
        <f t="shared" si="10"/>
        <v/>
      </c>
      <c r="P52" s="201"/>
      <c r="Q52" s="294"/>
      <c r="R52" s="201"/>
      <c r="S52" s="201"/>
      <c r="T52" s="201"/>
      <c r="U52" s="78" t="str">
        <f t="shared" si="11"/>
        <v/>
      </c>
      <c r="V52" s="38" t="str">
        <f t="shared" si="12"/>
        <v/>
      </c>
      <c r="W52" s="201"/>
      <c r="X52" s="294"/>
      <c r="Y52" s="201"/>
      <c r="Z52" s="201"/>
      <c r="AA52" s="201"/>
      <c r="AB52" s="201"/>
      <c r="AC52" s="201"/>
      <c r="AD52" s="38" t="str">
        <f t="shared" si="13"/>
        <v/>
      </c>
    </row>
    <row r="53" spans="1:30" ht="31.95" customHeight="1" x14ac:dyDescent="0.3">
      <c r="A53" s="38" t="str">
        <f>IF('01_Proyectos'!A53="","",'01_Proyectos'!A53)</f>
        <v/>
      </c>
      <c r="B53" s="38" t="str">
        <f t="shared" si="7"/>
        <v/>
      </c>
      <c r="C53" s="34" t="str">
        <f t="shared" si="8"/>
        <v/>
      </c>
      <c r="D53" s="201"/>
      <c r="E53" s="294"/>
      <c r="F53" s="201"/>
      <c r="G53" s="201"/>
      <c r="H53" s="201"/>
      <c r="I53" s="38" t="str">
        <f t="shared" si="9"/>
        <v/>
      </c>
      <c r="J53" s="201"/>
      <c r="K53" s="294"/>
      <c r="L53" s="201"/>
      <c r="M53" s="201"/>
      <c r="N53" s="201"/>
      <c r="O53" s="38" t="str">
        <f t="shared" si="10"/>
        <v/>
      </c>
      <c r="P53" s="201"/>
      <c r="Q53" s="294"/>
      <c r="R53" s="201"/>
      <c r="S53" s="201"/>
      <c r="T53" s="201"/>
      <c r="U53" s="78" t="str">
        <f t="shared" si="11"/>
        <v/>
      </c>
      <c r="V53" s="38" t="str">
        <f t="shared" si="12"/>
        <v/>
      </c>
      <c r="W53" s="201"/>
      <c r="X53" s="294"/>
      <c r="Y53" s="201"/>
      <c r="Z53" s="201"/>
      <c r="AA53" s="201"/>
      <c r="AB53" s="201"/>
      <c r="AC53" s="201"/>
      <c r="AD53" s="38" t="str">
        <f t="shared" si="13"/>
        <v/>
      </c>
    </row>
    <row r="54" spans="1:30" ht="31.95" customHeight="1" x14ac:dyDescent="0.3">
      <c r="A54" s="38" t="str">
        <f>IF('01_Proyectos'!A54="","",'01_Proyectos'!A54)</f>
        <v/>
      </c>
      <c r="B54" s="38" t="str">
        <f t="shared" si="7"/>
        <v/>
      </c>
      <c r="C54" s="34" t="str">
        <f t="shared" si="8"/>
        <v/>
      </c>
      <c r="D54" s="201"/>
      <c r="E54" s="294"/>
      <c r="F54" s="201"/>
      <c r="G54" s="201"/>
      <c r="H54" s="201"/>
      <c r="I54" s="38" t="str">
        <f t="shared" si="9"/>
        <v/>
      </c>
      <c r="J54" s="201"/>
      <c r="K54" s="294"/>
      <c r="L54" s="201"/>
      <c r="M54" s="201"/>
      <c r="N54" s="201"/>
      <c r="O54" s="38" t="str">
        <f t="shared" si="10"/>
        <v/>
      </c>
      <c r="P54" s="201"/>
      <c r="Q54" s="294"/>
      <c r="R54" s="201"/>
      <c r="S54" s="201"/>
      <c r="T54" s="201"/>
      <c r="U54" s="78" t="str">
        <f t="shared" si="11"/>
        <v/>
      </c>
      <c r="V54" s="38" t="str">
        <f t="shared" si="12"/>
        <v/>
      </c>
      <c r="W54" s="201"/>
      <c r="X54" s="294"/>
      <c r="Y54" s="201"/>
      <c r="Z54" s="201"/>
      <c r="AA54" s="201"/>
      <c r="AB54" s="201"/>
      <c r="AC54" s="201"/>
      <c r="AD54" s="38" t="str">
        <f t="shared" si="13"/>
        <v/>
      </c>
    </row>
    <row r="55" spans="1:30" ht="31.95" customHeight="1" x14ac:dyDescent="0.3">
      <c r="A55" s="38" t="str">
        <f>IF('01_Proyectos'!A55="","",'01_Proyectos'!A55)</f>
        <v/>
      </c>
      <c r="B55" s="38" t="str">
        <f t="shared" si="7"/>
        <v/>
      </c>
      <c r="C55" s="34" t="str">
        <f t="shared" si="8"/>
        <v/>
      </c>
      <c r="D55" s="201"/>
      <c r="E55" s="294"/>
      <c r="F55" s="201"/>
      <c r="G55" s="201"/>
      <c r="H55" s="201"/>
      <c r="I55" s="38" t="str">
        <f t="shared" si="9"/>
        <v/>
      </c>
      <c r="J55" s="201"/>
      <c r="K55" s="294"/>
      <c r="L55" s="201"/>
      <c r="M55" s="201"/>
      <c r="N55" s="201"/>
      <c r="O55" s="38" t="str">
        <f t="shared" si="10"/>
        <v/>
      </c>
      <c r="P55" s="201"/>
      <c r="Q55" s="294"/>
      <c r="R55" s="201"/>
      <c r="S55" s="201"/>
      <c r="T55" s="201"/>
      <c r="U55" s="78" t="str">
        <f t="shared" si="11"/>
        <v/>
      </c>
      <c r="V55" s="38" t="str">
        <f t="shared" si="12"/>
        <v/>
      </c>
      <c r="W55" s="201"/>
      <c r="X55" s="294"/>
      <c r="Y55" s="201"/>
      <c r="Z55" s="201"/>
      <c r="AA55" s="201"/>
      <c r="AB55" s="201"/>
      <c r="AC55" s="201"/>
      <c r="AD55" s="38" t="str">
        <f t="shared" si="13"/>
        <v/>
      </c>
    </row>
    <row r="56" spans="1:30" ht="31.95" customHeight="1" x14ac:dyDescent="0.3">
      <c r="A56" s="38" t="str">
        <f>IF('01_Proyectos'!A56="","",'01_Proyectos'!A56)</f>
        <v/>
      </c>
      <c r="B56" s="38" t="str">
        <f t="shared" si="7"/>
        <v/>
      </c>
      <c r="C56" s="34" t="str">
        <f t="shared" si="8"/>
        <v/>
      </c>
      <c r="D56" s="201"/>
      <c r="E56" s="294"/>
      <c r="F56" s="201"/>
      <c r="G56" s="201"/>
      <c r="H56" s="201"/>
      <c r="I56" s="38" t="str">
        <f t="shared" si="9"/>
        <v/>
      </c>
      <c r="J56" s="201"/>
      <c r="K56" s="294"/>
      <c r="L56" s="201"/>
      <c r="M56" s="201"/>
      <c r="N56" s="201"/>
      <c r="O56" s="38" t="str">
        <f t="shared" si="10"/>
        <v/>
      </c>
      <c r="P56" s="201"/>
      <c r="Q56" s="294"/>
      <c r="R56" s="201"/>
      <c r="S56" s="201"/>
      <c r="T56" s="201"/>
      <c r="U56" s="78" t="str">
        <f t="shared" si="11"/>
        <v/>
      </c>
      <c r="V56" s="38" t="str">
        <f t="shared" si="12"/>
        <v/>
      </c>
      <c r="W56" s="201"/>
      <c r="X56" s="294"/>
      <c r="Y56" s="201"/>
      <c r="Z56" s="201"/>
      <c r="AA56" s="201"/>
      <c r="AB56" s="201"/>
      <c r="AC56" s="201"/>
      <c r="AD56" s="38" t="str">
        <f t="shared" si="13"/>
        <v/>
      </c>
    </row>
    <row r="57" spans="1:30" ht="31.95" customHeight="1" x14ac:dyDescent="0.3">
      <c r="A57" s="38" t="str">
        <f>IF('01_Proyectos'!A57="","",'01_Proyectos'!A57)</f>
        <v/>
      </c>
      <c r="B57" s="38" t="str">
        <f t="shared" si="7"/>
        <v/>
      </c>
      <c r="C57" s="34" t="str">
        <f t="shared" si="8"/>
        <v/>
      </c>
      <c r="D57" s="201"/>
      <c r="E57" s="294"/>
      <c r="F57" s="201"/>
      <c r="G57" s="201"/>
      <c r="H57" s="201"/>
      <c r="I57" s="38" t="str">
        <f t="shared" si="9"/>
        <v/>
      </c>
      <c r="J57" s="201"/>
      <c r="K57" s="294"/>
      <c r="L57" s="201"/>
      <c r="M57" s="201"/>
      <c r="N57" s="201"/>
      <c r="O57" s="38" t="str">
        <f t="shared" si="10"/>
        <v/>
      </c>
      <c r="P57" s="201"/>
      <c r="Q57" s="294"/>
      <c r="R57" s="201"/>
      <c r="S57" s="201"/>
      <c r="T57" s="201"/>
      <c r="U57" s="78" t="str">
        <f t="shared" si="11"/>
        <v/>
      </c>
      <c r="V57" s="38" t="str">
        <f t="shared" si="12"/>
        <v/>
      </c>
      <c r="W57" s="201"/>
      <c r="X57" s="294"/>
      <c r="Y57" s="201"/>
      <c r="Z57" s="201"/>
      <c r="AA57" s="201"/>
      <c r="AB57" s="201"/>
      <c r="AC57" s="201"/>
      <c r="AD57" s="38" t="str">
        <f t="shared" si="13"/>
        <v/>
      </c>
    </row>
    <row r="58" spans="1:30" ht="31.95" customHeight="1" x14ac:dyDescent="0.3">
      <c r="A58" s="38" t="str">
        <f>IF('01_Proyectos'!A58="","",'01_Proyectos'!A58)</f>
        <v/>
      </c>
      <c r="B58" s="38" t="str">
        <f t="shared" si="7"/>
        <v/>
      </c>
      <c r="C58" s="34" t="str">
        <f t="shared" si="8"/>
        <v/>
      </c>
      <c r="D58" s="201"/>
      <c r="E58" s="294"/>
      <c r="F58" s="201"/>
      <c r="G58" s="201"/>
      <c r="H58" s="201"/>
      <c r="I58" s="38" t="str">
        <f t="shared" si="9"/>
        <v/>
      </c>
      <c r="J58" s="201"/>
      <c r="K58" s="294"/>
      <c r="L58" s="201"/>
      <c r="M58" s="201"/>
      <c r="N58" s="201"/>
      <c r="O58" s="38" t="str">
        <f t="shared" si="10"/>
        <v/>
      </c>
      <c r="P58" s="201"/>
      <c r="Q58" s="294"/>
      <c r="R58" s="201"/>
      <c r="S58" s="201"/>
      <c r="T58" s="201"/>
      <c r="U58" s="78" t="str">
        <f t="shared" si="11"/>
        <v/>
      </c>
      <c r="V58" s="38" t="str">
        <f t="shared" si="12"/>
        <v/>
      </c>
      <c r="W58" s="201"/>
      <c r="X58" s="294"/>
      <c r="Y58" s="201"/>
      <c r="Z58" s="201"/>
      <c r="AA58" s="201"/>
      <c r="AB58" s="201"/>
      <c r="AC58" s="201"/>
      <c r="AD58" s="38" t="str">
        <f t="shared" si="13"/>
        <v/>
      </c>
    </row>
    <row r="59" spans="1:30" ht="31.95" customHeight="1" x14ac:dyDescent="0.3">
      <c r="A59" s="38" t="str">
        <f>IF('01_Proyectos'!A59="","",'01_Proyectos'!A59)</f>
        <v/>
      </c>
      <c r="B59" s="38" t="str">
        <f t="shared" si="7"/>
        <v/>
      </c>
      <c r="C59" s="34" t="str">
        <f t="shared" si="8"/>
        <v/>
      </c>
      <c r="D59" s="201"/>
      <c r="E59" s="294"/>
      <c r="F59" s="201"/>
      <c r="G59" s="201"/>
      <c r="H59" s="201"/>
      <c r="I59" s="38" t="str">
        <f t="shared" si="9"/>
        <v/>
      </c>
      <c r="J59" s="201"/>
      <c r="K59" s="294"/>
      <c r="L59" s="201"/>
      <c r="M59" s="201"/>
      <c r="N59" s="201"/>
      <c r="O59" s="38" t="str">
        <f t="shared" si="10"/>
        <v/>
      </c>
      <c r="P59" s="201"/>
      <c r="Q59" s="294"/>
      <c r="R59" s="201"/>
      <c r="S59" s="201"/>
      <c r="T59" s="201"/>
      <c r="U59" s="78" t="str">
        <f t="shared" si="11"/>
        <v/>
      </c>
      <c r="V59" s="38" t="str">
        <f t="shared" si="12"/>
        <v/>
      </c>
      <c r="W59" s="201"/>
      <c r="X59" s="294"/>
      <c r="Y59" s="201"/>
      <c r="Z59" s="201"/>
      <c r="AA59" s="201"/>
      <c r="AB59" s="201"/>
      <c r="AC59" s="201"/>
      <c r="AD59" s="38" t="str">
        <f t="shared" si="13"/>
        <v/>
      </c>
    </row>
    <row r="60" spans="1:30" ht="31.95" customHeight="1" x14ac:dyDescent="0.3">
      <c r="A60" s="38" t="str">
        <f>IF('01_Proyectos'!A60="","",'01_Proyectos'!A60)</f>
        <v/>
      </c>
      <c r="B60" s="38" t="str">
        <f t="shared" si="7"/>
        <v/>
      </c>
      <c r="C60" s="34" t="str">
        <f t="shared" si="8"/>
        <v/>
      </c>
      <c r="D60" s="201"/>
      <c r="E60" s="294"/>
      <c r="F60" s="201"/>
      <c r="G60" s="201"/>
      <c r="H60" s="201"/>
      <c r="I60" s="38" t="str">
        <f t="shared" si="9"/>
        <v/>
      </c>
      <c r="J60" s="201"/>
      <c r="K60" s="294"/>
      <c r="L60" s="201"/>
      <c r="M60" s="201"/>
      <c r="N60" s="201"/>
      <c r="O60" s="38" t="str">
        <f t="shared" si="10"/>
        <v/>
      </c>
      <c r="P60" s="201"/>
      <c r="Q60" s="294"/>
      <c r="R60" s="201"/>
      <c r="S60" s="201"/>
      <c r="T60" s="201"/>
      <c r="U60" s="78" t="str">
        <f t="shared" si="11"/>
        <v/>
      </c>
      <c r="V60" s="38" t="str">
        <f t="shared" si="12"/>
        <v/>
      </c>
      <c r="W60" s="201"/>
      <c r="X60" s="294"/>
      <c r="Y60" s="201"/>
      <c r="Z60" s="201"/>
      <c r="AA60" s="201"/>
      <c r="AB60" s="201"/>
      <c r="AC60" s="201"/>
      <c r="AD60" s="38" t="str">
        <f t="shared" si="13"/>
        <v/>
      </c>
    </row>
    <row r="61" spans="1:30" ht="31.95" customHeight="1" x14ac:dyDescent="0.3">
      <c r="A61" s="38" t="str">
        <f>IF('01_Proyectos'!A61="","",'01_Proyectos'!A61)</f>
        <v/>
      </c>
      <c r="B61" s="38" t="str">
        <f t="shared" si="7"/>
        <v/>
      </c>
      <c r="C61" s="34" t="str">
        <f t="shared" si="8"/>
        <v/>
      </c>
      <c r="D61" s="201"/>
      <c r="E61" s="294"/>
      <c r="F61" s="201"/>
      <c r="G61" s="201"/>
      <c r="H61" s="201"/>
      <c r="I61" s="38" t="str">
        <f t="shared" si="9"/>
        <v/>
      </c>
      <c r="J61" s="201"/>
      <c r="K61" s="294"/>
      <c r="L61" s="201"/>
      <c r="M61" s="201"/>
      <c r="N61" s="201"/>
      <c r="O61" s="38" t="str">
        <f t="shared" si="10"/>
        <v/>
      </c>
      <c r="P61" s="201"/>
      <c r="Q61" s="294"/>
      <c r="R61" s="201"/>
      <c r="S61" s="201"/>
      <c r="T61" s="201"/>
      <c r="U61" s="78" t="str">
        <f t="shared" si="11"/>
        <v/>
      </c>
      <c r="V61" s="38" t="str">
        <f t="shared" si="12"/>
        <v/>
      </c>
      <c r="W61" s="201"/>
      <c r="X61" s="294"/>
      <c r="Y61" s="201"/>
      <c r="Z61" s="201"/>
      <c r="AA61" s="201"/>
      <c r="AB61" s="201"/>
      <c r="AC61" s="201"/>
      <c r="AD61" s="38" t="str">
        <f t="shared" si="13"/>
        <v/>
      </c>
    </row>
    <row r="62" spans="1:30" ht="31.95" customHeight="1" x14ac:dyDescent="0.3">
      <c r="A62" s="38" t="str">
        <f>IF('01_Proyectos'!A62="","",'01_Proyectos'!A62)</f>
        <v/>
      </c>
      <c r="B62" s="38" t="str">
        <f t="shared" si="7"/>
        <v/>
      </c>
      <c r="C62" s="34" t="str">
        <f t="shared" si="8"/>
        <v/>
      </c>
      <c r="D62" s="201"/>
      <c r="E62" s="294"/>
      <c r="F62" s="201"/>
      <c r="G62" s="201"/>
      <c r="H62" s="201"/>
      <c r="I62" s="38" t="str">
        <f t="shared" si="9"/>
        <v/>
      </c>
      <c r="J62" s="201"/>
      <c r="K62" s="294"/>
      <c r="L62" s="201"/>
      <c r="M62" s="201"/>
      <c r="N62" s="201"/>
      <c r="O62" s="38" t="str">
        <f t="shared" si="10"/>
        <v/>
      </c>
      <c r="P62" s="201"/>
      <c r="Q62" s="294"/>
      <c r="R62" s="201"/>
      <c r="S62" s="201"/>
      <c r="T62" s="201"/>
      <c r="U62" s="78" t="str">
        <f t="shared" si="11"/>
        <v/>
      </c>
      <c r="V62" s="38" t="str">
        <f t="shared" si="12"/>
        <v/>
      </c>
      <c r="W62" s="201"/>
      <c r="X62" s="294"/>
      <c r="Y62" s="201"/>
      <c r="Z62" s="201"/>
      <c r="AA62" s="201"/>
      <c r="AB62" s="201"/>
      <c r="AC62" s="201"/>
      <c r="AD62" s="38" t="str">
        <f t="shared" si="13"/>
        <v/>
      </c>
    </row>
    <row r="63" spans="1:30" ht="31.95" customHeight="1" x14ac:dyDescent="0.3">
      <c r="A63" s="38" t="str">
        <f>IF('01_Proyectos'!A63="","",'01_Proyectos'!A63)</f>
        <v/>
      </c>
      <c r="B63" s="38" t="str">
        <f t="shared" si="7"/>
        <v/>
      </c>
      <c r="C63" s="34" t="str">
        <f t="shared" si="8"/>
        <v/>
      </c>
      <c r="D63" s="201"/>
      <c r="E63" s="294"/>
      <c r="F63" s="201"/>
      <c r="G63" s="201"/>
      <c r="H63" s="201"/>
      <c r="I63" s="38" t="str">
        <f t="shared" si="9"/>
        <v/>
      </c>
      <c r="J63" s="201"/>
      <c r="K63" s="294"/>
      <c r="L63" s="201"/>
      <c r="M63" s="201"/>
      <c r="N63" s="201"/>
      <c r="O63" s="38" t="str">
        <f t="shared" si="10"/>
        <v/>
      </c>
      <c r="P63" s="201"/>
      <c r="Q63" s="294"/>
      <c r="R63" s="201"/>
      <c r="S63" s="201"/>
      <c r="T63" s="201"/>
      <c r="U63" s="78" t="str">
        <f t="shared" si="11"/>
        <v/>
      </c>
      <c r="V63" s="38" t="str">
        <f t="shared" si="12"/>
        <v/>
      </c>
      <c r="W63" s="201"/>
      <c r="X63" s="294"/>
      <c r="Y63" s="201"/>
      <c r="Z63" s="201"/>
      <c r="AA63" s="201"/>
      <c r="AB63" s="201"/>
      <c r="AC63" s="201"/>
      <c r="AD63" s="38" t="str">
        <f t="shared" si="13"/>
        <v/>
      </c>
    </row>
    <row r="64" spans="1:30" ht="31.95" customHeight="1" x14ac:dyDescent="0.3">
      <c r="A64" s="38" t="str">
        <f>IF('01_Proyectos'!A64="","",'01_Proyectos'!A64)</f>
        <v/>
      </c>
      <c r="B64" s="38" t="str">
        <f t="shared" si="7"/>
        <v/>
      </c>
      <c r="C64" s="34" t="str">
        <f t="shared" si="8"/>
        <v/>
      </c>
      <c r="D64" s="201"/>
      <c r="E64" s="294"/>
      <c r="F64" s="201"/>
      <c r="G64" s="201"/>
      <c r="H64" s="201"/>
      <c r="I64" s="38" t="str">
        <f t="shared" si="9"/>
        <v/>
      </c>
      <c r="J64" s="201"/>
      <c r="K64" s="294"/>
      <c r="L64" s="201"/>
      <c r="M64" s="201"/>
      <c r="N64" s="201"/>
      <c r="O64" s="38" t="str">
        <f t="shared" si="10"/>
        <v/>
      </c>
      <c r="P64" s="201"/>
      <c r="Q64" s="294"/>
      <c r="R64" s="201"/>
      <c r="S64" s="201"/>
      <c r="T64" s="201"/>
      <c r="U64" s="78" t="str">
        <f t="shared" si="11"/>
        <v/>
      </c>
      <c r="V64" s="38" t="str">
        <f t="shared" si="12"/>
        <v/>
      </c>
      <c r="W64" s="201"/>
      <c r="X64" s="294"/>
      <c r="Y64" s="201"/>
      <c r="Z64" s="201"/>
      <c r="AA64" s="201"/>
      <c r="AB64" s="201"/>
      <c r="AC64" s="201"/>
      <c r="AD64" s="38" t="str">
        <f t="shared" si="13"/>
        <v/>
      </c>
    </row>
    <row r="65" spans="1:30" ht="31.95" customHeight="1" x14ac:dyDescent="0.3">
      <c r="A65" s="38" t="str">
        <f>IF('01_Proyectos'!A65="","",'01_Proyectos'!A65)</f>
        <v/>
      </c>
      <c r="B65" s="38" t="str">
        <f t="shared" si="7"/>
        <v/>
      </c>
      <c r="C65" s="34" t="str">
        <f t="shared" si="8"/>
        <v/>
      </c>
      <c r="D65" s="201"/>
      <c r="E65" s="294"/>
      <c r="F65" s="201"/>
      <c r="G65" s="201"/>
      <c r="H65" s="201"/>
      <c r="I65" s="38" t="str">
        <f t="shared" si="9"/>
        <v/>
      </c>
      <c r="J65" s="201"/>
      <c r="K65" s="294"/>
      <c r="L65" s="201"/>
      <c r="M65" s="201"/>
      <c r="N65" s="201"/>
      <c r="O65" s="38" t="str">
        <f t="shared" si="10"/>
        <v/>
      </c>
      <c r="P65" s="201"/>
      <c r="Q65" s="294"/>
      <c r="R65" s="201"/>
      <c r="S65" s="201"/>
      <c r="T65" s="201"/>
      <c r="U65" s="78" t="str">
        <f t="shared" si="11"/>
        <v/>
      </c>
      <c r="V65" s="38" t="str">
        <f t="shared" si="12"/>
        <v/>
      </c>
      <c r="W65" s="201"/>
      <c r="X65" s="294"/>
      <c r="Y65" s="201"/>
      <c r="Z65" s="201"/>
      <c r="AA65" s="201"/>
      <c r="AB65" s="201"/>
      <c r="AC65" s="201"/>
      <c r="AD65" s="38" t="str">
        <f t="shared" si="13"/>
        <v/>
      </c>
    </row>
    <row r="66" spans="1:30" ht="31.95" customHeight="1" x14ac:dyDescent="0.3">
      <c r="A66" s="38" t="str">
        <f>IF('01_Proyectos'!A66="","",'01_Proyectos'!A66)</f>
        <v/>
      </c>
      <c r="B66" s="38" t="str">
        <f t="shared" si="7"/>
        <v/>
      </c>
      <c r="C66" s="34" t="str">
        <f t="shared" si="8"/>
        <v/>
      </c>
      <c r="D66" s="201"/>
      <c r="E66" s="294"/>
      <c r="F66" s="201"/>
      <c r="G66" s="201"/>
      <c r="H66" s="201"/>
      <c r="I66" s="38" t="str">
        <f t="shared" si="9"/>
        <v/>
      </c>
      <c r="J66" s="201"/>
      <c r="K66" s="294"/>
      <c r="L66" s="201"/>
      <c r="M66" s="201"/>
      <c r="N66" s="201"/>
      <c r="O66" s="38" t="str">
        <f t="shared" si="10"/>
        <v/>
      </c>
      <c r="P66" s="201"/>
      <c r="Q66" s="294"/>
      <c r="R66" s="201"/>
      <c r="S66" s="201"/>
      <c r="T66" s="201"/>
      <c r="U66" s="78" t="str">
        <f t="shared" si="11"/>
        <v/>
      </c>
      <c r="V66" s="38" t="str">
        <f t="shared" si="12"/>
        <v/>
      </c>
      <c r="W66" s="201"/>
      <c r="X66" s="294"/>
      <c r="Y66" s="201"/>
      <c r="Z66" s="201"/>
      <c r="AA66" s="201"/>
      <c r="AB66" s="201"/>
      <c r="AC66" s="201"/>
      <c r="AD66" s="38" t="str">
        <f t="shared" si="13"/>
        <v/>
      </c>
    </row>
    <row r="67" spans="1:30" ht="31.95" customHeight="1" x14ac:dyDescent="0.3">
      <c r="A67" s="38" t="str">
        <f>IF('01_Proyectos'!A67="","",'01_Proyectos'!A67)</f>
        <v/>
      </c>
      <c r="B67" s="38" t="str">
        <f t="shared" si="7"/>
        <v/>
      </c>
      <c r="C67" s="34" t="str">
        <f t="shared" si="8"/>
        <v/>
      </c>
      <c r="D67" s="201"/>
      <c r="E67" s="294"/>
      <c r="F67" s="201"/>
      <c r="G67" s="201"/>
      <c r="H67" s="201"/>
      <c r="I67" s="38" t="str">
        <f t="shared" si="9"/>
        <v/>
      </c>
      <c r="J67" s="201"/>
      <c r="K67" s="294"/>
      <c r="L67" s="201"/>
      <c r="M67" s="201"/>
      <c r="N67" s="201"/>
      <c r="O67" s="38" t="str">
        <f t="shared" si="10"/>
        <v/>
      </c>
      <c r="P67" s="201"/>
      <c r="Q67" s="294"/>
      <c r="R67" s="201"/>
      <c r="S67" s="201"/>
      <c r="T67" s="201"/>
      <c r="U67" s="78" t="str">
        <f t="shared" si="11"/>
        <v/>
      </c>
      <c r="V67" s="38" t="str">
        <f t="shared" si="12"/>
        <v/>
      </c>
      <c r="W67" s="201"/>
      <c r="X67" s="294"/>
      <c r="Y67" s="201"/>
      <c r="Z67" s="201"/>
      <c r="AA67" s="201"/>
      <c r="AB67" s="201"/>
      <c r="AC67" s="201"/>
      <c r="AD67" s="38" t="str">
        <f t="shared" si="13"/>
        <v/>
      </c>
    </row>
    <row r="68" spans="1:30" ht="31.95" customHeight="1" x14ac:dyDescent="0.3">
      <c r="A68" s="38" t="str">
        <f>IF('01_Proyectos'!A68="","",'01_Proyectos'!A68)</f>
        <v/>
      </c>
      <c r="B68" s="38" t="str">
        <f t="shared" ref="B68:B103" si="14">IF($A68="","",_xlfn.XLOOKUP($A68,Proy_Folio,Proy_Nombre,""))</f>
        <v/>
      </c>
      <c r="C68" s="34" t="str">
        <f t="shared" ref="C68:C103" si="15">IF($A68="","",_xlfn.XLOOKUP($A68,Vin_Folio,Vin_Cat,"")&amp;"")</f>
        <v/>
      </c>
      <c r="D68" s="201"/>
      <c r="E68" s="294"/>
      <c r="F68" s="201"/>
      <c r="G68" s="201"/>
      <c r="H68" s="201"/>
      <c r="I68" s="38" t="str">
        <f t="shared" ref="I68:I103" si="16">IF($A68="","",_xlfn.XLOOKUP($A68,Nec_Folio,Nec_Cat,"")&amp;"")</f>
        <v/>
      </c>
      <c r="J68" s="201"/>
      <c r="K68" s="294"/>
      <c r="L68" s="201"/>
      <c r="M68" s="201"/>
      <c r="N68" s="201"/>
      <c r="O68" s="38" t="str">
        <f t="shared" ref="O68:O103" si="17">IF($A68="","",_xlfn.XLOOKUP($A68,Imp_Folio,Imp_Cat,"")&amp;"")</f>
        <v/>
      </c>
      <c r="P68" s="201"/>
      <c r="Q68" s="294"/>
      <c r="R68" s="201"/>
      <c r="S68" s="201"/>
      <c r="T68" s="201"/>
      <c r="U68" s="78" t="str">
        <f t="shared" ref="U68:U103" si="18">IF($A68="","",_xlfn.XLOOKUP($A68,Proy_Folio,Proy_Tcalc,""))</f>
        <v/>
      </c>
      <c r="V68" s="38" t="str">
        <f t="shared" ref="V68:V103" si="19">IF($A68="","",_xlfn.XLOOKUP($A68,Proy_Folio,Proy_Tniv,"")&amp;"")</f>
        <v/>
      </c>
      <c r="W68" s="201"/>
      <c r="X68" s="294"/>
      <c r="Y68" s="201"/>
      <c r="Z68" s="201"/>
      <c r="AA68" s="201"/>
      <c r="AB68" s="201"/>
      <c r="AC68" s="201"/>
      <c r="AD68" s="38" t="str">
        <f t="shared" ref="AD68:AD103" si="20">IF($A68="","",IF((($H68=INDEX(Cat_Estatus,5))+($N68=INDEX(Cat_Estatus,5))+($T68=INDEX(Cat_Estatus,5))+($AA68=INDEX(Cat_Estatus,5)))=4,INDEX(Cat_Estatus,5),IF((($H68=INDEX(Cat_Estatus,6))+($N68=INDEX(Cat_Estatus,6))+($T68=INDEX(Cat_Estatus,6))+($AA68=INDEX(Cat_Estatus,6)))&gt;0,INDEX(Cat_Estatus,6),IF((($H68=INDEX(Cat_Estatus,2))+($N68=INDEX(Cat_Estatus,2))+($T68=INDEX(Cat_Estatus,2))+($AA68=INDEX(Cat_Estatus,2)))&gt;0,INDEX(Cat_Estatus,2),IF(COUNTA($H68,$N68,$T68,$AA68)=0,INDEX(Cat_Estatus,1),"En revisión (parcial)")))))</f>
        <v/>
      </c>
    </row>
    <row r="69" spans="1:30" ht="31.95" customHeight="1" x14ac:dyDescent="0.3">
      <c r="A69" s="38" t="str">
        <f>IF('01_Proyectos'!A69="","",'01_Proyectos'!A69)</f>
        <v/>
      </c>
      <c r="B69" s="38" t="str">
        <f t="shared" si="14"/>
        <v/>
      </c>
      <c r="C69" s="34" t="str">
        <f t="shared" si="15"/>
        <v/>
      </c>
      <c r="D69" s="201"/>
      <c r="E69" s="294"/>
      <c r="F69" s="201"/>
      <c r="G69" s="201"/>
      <c r="H69" s="201"/>
      <c r="I69" s="38" t="str">
        <f t="shared" si="16"/>
        <v/>
      </c>
      <c r="J69" s="201"/>
      <c r="K69" s="294"/>
      <c r="L69" s="201"/>
      <c r="M69" s="201"/>
      <c r="N69" s="201"/>
      <c r="O69" s="38" t="str">
        <f t="shared" si="17"/>
        <v/>
      </c>
      <c r="P69" s="201"/>
      <c r="Q69" s="294"/>
      <c r="R69" s="201"/>
      <c r="S69" s="201"/>
      <c r="T69" s="201"/>
      <c r="U69" s="78" t="str">
        <f t="shared" si="18"/>
        <v/>
      </c>
      <c r="V69" s="38" t="str">
        <f t="shared" si="19"/>
        <v/>
      </c>
      <c r="W69" s="201"/>
      <c r="X69" s="294"/>
      <c r="Y69" s="201"/>
      <c r="Z69" s="201"/>
      <c r="AA69" s="201"/>
      <c r="AB69" s="201"/>
      <c r="AC69" s="201"/>
      <c r="AD69" s="38" t="str">
        <f t="shared" si="20"/>
        <v/>
      </c>
    </row>
    <row r="70" spans="1:30" ht="31.95" customHeight="1" x14ac:dyDescent="0.3">
      <c r="A70" s="38" t="str">
        <f>IF('01_Proyectos'!A70="","",'01_Proyectos'!A70)</f>
        <v/>
      </c>
      <c r="B70" s="38" t="str">
        <f t="shared" si="14"/>
        <v/>
      </c>
      <c r="C70" s="34" t="str">
        <f t="shared" si="15"/>
        <v/>
      </c>
      <c r="D70" s="201"/>
      <c r="E70" s="294"/>
      <c r="F70" s="201"/>
      <c r="G70" s="201"/>
      <c r="H70" s="201"/>
      <c r="I70" s="38" t="str">
        <f t="shared" si="16"/>
        <v/>
      </c>
      <c r="J70" s="201"/>
      <c r="K70" s="294"/>
      <c r="L70" s="201"/>
      <c r="M70" s="201"/>
      <c r="N70" s="201"/>
      <c r="O70" s="38" t="str">
        <f t="shared" si="17"/>
        <v/>
      </c>
      <c r="P70" s="201"/>
      <c r="Q70" s="294"/>
      <c r="R70" s="201"/>
      <c r="S70" s="201"/>
      <c r="T70" s="201"/>
      <c r="U70" s="78" t="str">
        <f t="shared" si="18"/>
        <v/>
      </c>
      <c r="V70" s="38" t="str">
        <f t="shared" si="19"/>
        <v/>
      </c>
      <c r="W70" s="201"/>
      <c r="X70" s="294"/>
      <c r="Y70" s="201"/>
      <c r="Z70" s="201"/>
      <c r="AA70" s="201"/>
      <c r="AB70" s="201"/>
      <c r="AC70" s="201"/>
      <c r="AD70" s="38" t="str">
        <f t="shared" si="20"/>
        <v/>
      </c>
    </row>
    <row r="71" spans="1:30" ht="31.95" customHeight="1" x14ac:dyDescent="0.3">
      <c r="A71" s="38" t="str">
        <f>IF('01_Proyectos'!A71="","",'01_Proyectos'!A71)</f>
        <v/>
      </c>
      <c r="B71" s="38" t="str">
        <f t="shared" si="14"/>
        <v/>
      </c>
      <c r="C71" s="34" t="str">
        <f t="shared" si="15"/>
        <v/>
      </c>
      <c r="D71" s="201"/>
      <c r="E71" s="294"/>
      <c r="F71" s="201"/>
      <c r="G71" s="201"/>
      <c r="H71" s="201"/>
      <c r="I71" s="38" t="str">
        <f t="shared" si="16"/>
        <v/>
      </c>
      <c r="J71" s="201"/>
      <c r="K71" s="294"/>
      <c r="L71" s="201"/>
      <c r="M71" s="201"/>
      <c r="N71" s="201"/>
      <c r="O71" s="38" t="str">
        <f t="shared" si="17"/>
        <v/>
      </c>
      <c r="P71" s="201"/>
      <c r="Q71" s="294"/>
      <c r="R71" s="201"/>
      <c r="S71" s="201"/>
      <c r="T71" s="201"/>
      <c r="U71" s="78" t="str">
        <f t="shared" si="18"/>
        <v/>
      </c>
      <c r="V71" s="38" t="str">
        <f t="shared" si="19"/>
        <v/>
      </c>
      <c r="W71" s="201"/>
      <c r="X71" s="294"/>
      <c r="Y71" s="201"/>
      <c r="Z71" s="201"/>
      <c r="AA71" s="201"/>
      <c r="AB71" s="201"/>
      <c r="AC71" s="201"/>
      <c r="AD71" s="38" t="str">
        <f t="shared" si="20"/>
        <v/>
      </c>
    </row>
    <row r="72" spans="1:30" ht="31.95" customHeight="1" x14ac:dyDescent="0.3">
      <c r="A72" s="38" t="str">
        <f>IF('01_Proyectos'!A72="","",'01_Proyectos'!A72)</f>
        <v/>
      </c>
      <c r="B72" s="38" t="str">
        <f t="shared" si="14"/>
        <v/>
      </c>
      <c r="C72" s="34" t="str">
        <f t="shared" si="15"/>
        <v/>
      </c>
      <c r="D72" s="201"/>
      <c r="E72" s="294"/>
      <c r="F72" s="201"/>
      <c r="G72" s="201"/>
      <c r="H72" s="201"/>
      <c r="I72" s="38" t="str">
        <f t="shared" si="16"/>
        <v/>
      </c>
      <c r="J72" s="201"/>
      <c r="K72" s="294"/>
      <c r="L72" s="201"/>
      <c r="M72" s="201"/>
      <c r="N72" s="201"/>
      <c r="O72" s="38" t="str">
        <f t="shared" si="17"/>
        <v/>
      </c>
      <c r="P72" s="201"/>
      <c r="Q72" s="294"/>
      <c r="R72" s="201"/>
      <c r="S72" s="201"/>
      <c r="T72" s="201"/>
      <c r="U72" s="78" t="str">
        <f t="shared" si="18"/>
        <v/>
      </c>
      <c r="V72" s="38" t="str">
        <f t="shared" si="19"/>
        <v/>
      </c>
      <c r="W72" s="201"/>
      <c r="X72" s="294"/>
      <c r="Y72" s="201"/>
      <c r="Z72" s="201"/>
      <c r="AA72" s="201"/>
      <c r="AB72" s="201"/>
      <c r="AC72" s="201"/>
      <c r="AD72" s="38" t="str">
        <f t="shared" si="20"/>
        <v/>
      </c>
    </row>
    <row r="73" spans="1:30" ht="31.95" customHeight="1" x14ac:dyDescent="0.3">
      <c r="A73" s="38" t="str">
        <f>IF('01_Proyectos'!A73="","",'01_Proyectos'!A73)</f>
        <v/>
      </c>
      <c r="B73" s="38" t="str">
        <f t="shared" si="14"/>
        <v/>
      </c>
      <c r="C73" s="34" t="str">
        <f t="shared" si="15"/>
        <v/>
      </c>
      <c r="D73" s="201"/>
      <c r="E73" s="294"/>
      <c r="F73" s="201"/>
      <c r="G73" s="201"/>
      <c r="H73" s="201"/>
      <c r="I73" s="38" t="str">
        <f t="shared" si="16"/>
        <v/>
      </c>
      <c r="J73" s="201"/>
      <c r="K73" s="294"/>
      <c r="L73" s="201"/>
      <c r="M73" s="201"/>
      <c r="N73" s="201"/>
      <c r="O73" s="38" t="str">
        <f t="shared" si="17"/>
        <v/>
      </c>
      <c r="P73" s="201"/>
      <c r="Q73" s="294"/>
      <c r="R73" s="201"/>
      <c r="S73" s="201"/>
      <c r="T73" s="201"/>
      <c r="U73" s="78" t="str">
        <f t="shared" si="18"/>
        <v/>
      </c>
      <c r="V73" s="38" t="str">
        <f t="shared" si="19"/>
        <v/>
      </c>
      <c r="W73" s="201"/>
      <c r="X73" s="294"/>
      <c r="Y73" s="201"/>
      <c r="Z73" s="201"/>
      <c r="AA73" s="201"/>
      <c r="AB73" s="201"/>
      <c r="AC73" s="201"/>
      <c r="AD73" s="38" t="str">
        <f t="shared" si="20"/>
        <v/>
      </c>
    </row>
    <row r="74" spans="1:30" ht="31.95" customHeight="1" x14ac:dyDescent="0.3">
      <c r="A74" s="38" t="str">
        <f>IF('01_Proyectos'!A74="","",'01_Proyectos'!A74)</f>
        <v/>
      </c>
      <c r="B74" s="38" t="str">
        <f t="shared" si="14"/>
        <v/>
      </c>
      <c r="C74" s="34" t="str">
        <f t="shared" si="15"/>
        <v/>
      </c>
      <c r="D74" s="201"/>
      <c r="E74" s="294"/>
      <c r="F74" s="201"/>
      <c r="G74" s="201"/>
      <c r="H74" s="201"/>
      <c r="I74" s="38" t="str">
        <f t="shared" si="16"/>
        <v/>
      </c>
      <c r="J74" s="201"/>
      <c r="K74" s="294"/>
      <c r="L74" s="201"/>
      <c r="M74" s="201"/>
      <c r="N74" s="201"/>
      <c r="O74" s="38" t="str">
        <f t="shared" si="17"/>
        <v/>
      </c>
      <c r="P74" s="201"/>
      <c r="Q74" s="294"/>
      <c r="R74" s="201"/>
      <c r="S74" s="201"/>
      <c r="T74" s="201"/>
      <c r="U74" s="78" t="str">
        <f t="shared" si="18"/>
        <v/>
      </c>
      <c r="V74" s="38" t="str">
        <f t="shared" si="19"/>
        <v/>
      </c>
      <c r="W74" s="201"/>
      <c r="X74" s="294"/>
      <c r="Y74" s="201"/>
      <c r="Z74" s="201"/>
      <c r="AA74" s="201"/>
      <c r="AB74" s="201"/>
      <c r="AC74" s="201"/>
      <c r="AD74" s="38" t="str">
        <f t="shared" si="20"/>
        <v/>
      </c>
    </row>
    <row r="75" spans="1:30" ht="31.95" customHeight="1" x14ac:dyDescent="0.3">
      <c r="A75" s="38" t="str">
        <f>IF('01_Proyectos'!A75="","",'01_Proyectos'!A75)</f>
        <v/>
      </c>
      <c r="B75" s="38" t="str">
        <f t="shared" si="14"/>
        <v/>
      </c>
      <c r="C75" s="34" t="str">
        <f t="shared" si="15"/>
        <v/>
      </c>
      <c r="D75" s="201"/>
      <c r="E75" s="294"/>
      <c r="F75" s="201"/>
      <c r="G75" s="201"/>
      <c r="H75" s="201"/>
      <c r="I75" s="38" t="str">
        <f t="shared" si="16"/>
        <v/>
      </c>
      <c r="J75" s="201"/>
      <c r="K75" s="294"/>
      <c r="L75" s="201"/>
      <c r="M75" s="201"/>
      <c r="N75" s="201"/>
      <c r="O75" s="38" t="str">
        <f t="shared" si="17"/>
        <v/>
      </c>
      <c r="P75" s="201"/>
      <c r="Q75" s="294"/>
      <c r="R75" s="201"/>
      <c r="S75" s="201"/>
      <c r="T75" s="201"/>
      <c r="U75" s="78" t="str">
        <f t="shared" si="18"/>
        <v/>
      </c>
      <c r="V75" s="38" t="str">
        <f t="shared" si="19"/>
        <v/>
      </c>
      <c r="W75" s="201"/>
      <c r="X75" s="294"/>
      <c r="Y75" s="201"/>
      <c r="Z75" s="201"/>
      <c r="AA75" s="201"/>
      <c r="AB75" s="201"/>
      <c r="AC75" s="201"/>
      <c r="AD75" s="38" t="str">
        <f t="shared" si="20"/>
        <v/>
      </c>
    </row>
    <row r="76" spans="1:30" ht="31.95" customHeight="1" x14ac:dyDescent="0.3">
      <c r="A76" s="38" t="str">
        <f>IF('01_Proyectos'!A76="","",'01_Proyectos'!A76)</f>
        <v/>
      </c>
      <c r="B76" s="38" t="str">
        <f t="shared" si="14"/>
        <v/>
      </c>
      <c r="C76" s="34" t="str">
        <f t="shared" si="15"/>
        <v/>
      </c>
      <c r="D76" s="201"/>
      <c r="E76" s="294"/>
      <c r="F76" s="201"/>
      <c r="G76" s="201"/>
      <c r="H76" s="201"/>
      <c r="I76" s="38" t="str">
        <f t="shared" si="16"/>
        <v/>
      </c>
      <c r="J76" s="201"/>
      <c r="K76" s="294"/>
      <c r="L76" s="201"/>
      <c r="M76" s="201"/>
      <c r="N76" s="201"/>
      <c r="O76" s="38" t="str">
        <f t="shared" si="17"/>
        <v/>
      </c>
      <c r="P76" s="201"/>
      <c r="Q76" s="294"/>
      <c r="R76" s="201"/>
      <c r="S76" s="201"/>
      <c r="T76" s="201"/>
      <c r="U76" s="78" t="str">
        <f t="shared" si="18"/>
        <v/>
      </c>
      <c r="V76" s="38" t="str">
        <f t="shared" si="19"/>
        <v/>
      </c>
      <c r="W76" s="201"/>
      <c r="X76" s="294"/>
      <c r="Y76" s="201"/>
      <c r="Z76" s="201"/>
      <c r="AA76" s="201"/>
      <c r="AB76" s="201"/>
      <c r="AC76" s="201"/>
      <c r="AD76" s="38" t="str">
        <f t="shared" si="20"/>
        <v/>
      </c>
    </row>
    <row r="77" spans="1:30" ht="31.95" customHeight="1" x14ac:dyDescent="0.3">
      <c r="A77" s="38" t="str">
        <f>IF('01_Proyectos'!A77="","",'01_Proyectos'!A77)</f>
        <v/>
      </c>
      <c r="B77" s="38" t="str">
        <f t="shared" si="14"/>
        <v/>
      </c>
      <c r="C77" s="34" t="str">
        <f t="shared" si="15"/>
        <v/>
      </c>
      <c r="D77" s="201"/>
      <c r="E77" s="294"/>
      <c r="F77" s="201"/>
      <c r="G77" s="201"/>
      <c r="H77" s="201"/>
      <c r="I77" s="38" t="str">
        <f t="shared" si="16"/>
        <v/>
      </c>
      <c r="J77" s="201"/>
      <c r="K77" s="294"/>
      <c r="L77" s="201"/>
      <c r="M77" s="201"/>
      <c r="N77" s="201"/>
      <c r="O77" s="38" t="str">
        <f t="shared" si="17"/>
        <v/>
      </c>
      <c r="P77" s="201"/>
      <c r="Q77" s="294"/>
      <c r="R77" s="201"/>
      <c r="S77" s="201"/>
      <c r="T77" s="201"/>
      <c r="U77" s="78" t="str">
        <f t="shared" si="18"/>
        <v/>
      </c>
      <c r="V77" s="38" t="str">
        <f t="shared" si="19"/>
        <v/>
      </c>
      <c r="W77" s="201"/>
      <c r="X77" s="294"/>
      <c r="Y77" s="201"/>
      <c r="Z77" s="201"/>
      <c r="AA77" s="201"/>
      <c r="AB77" s="201"/>
      <c r="AC77" s="201"/>
      <c r="AD77" s="38" t="str">
        <f t="shared" si="20"/>
        <v/>
      </c>
    </row>
    <row r="78" spans="1:30" ht="31.95" customHeight="1" x14ac:dyDescent="0.3">
      <c r="A78" s="38" t="str">
        <f>IF('01_Proyectos'!A78="","",'01_Proyectos'!A78)</f>
        <v/>
      </c>
      <c r="B78" s="38" t="str">
        <f t="shared" si="14"/>
        <v/>
      </c>
      <c r="C78" s="34" t="str">
        <f t="shared" si="15"/>
        <v/>
      </c>
      <c r="D78" s="201"/>
      <c r="E78" s="294"/>
      <c r="F78" s="201"/>
      <c r="G78" s="201"/>
      <c r="H78" s="201"/>
      <c r="I78" s="38" t="str">
        <f t="shared" si="16"/>
        <v/>
      </c>
      <c r="J78" s="201"/>
      <c r="K78" s="294"/>
      <c r="L78" s="201"/>
      <c r="M78" s="201"/>
      <c r="N78" s="201"/>
      <c r="O78" s="38" t="str">
        <f t="shared" si="17"/>
        <v/>
      </c>
      <c r="P78" s="201"/>
      <c r="Q78" s="294"/>
      <c r="R78" s="201"/>
      <c r="S78" s="201"/>
      <c r="T78" s="201"/>
      <c r="U78" s="78" t="str">
        <f t="shared" si="18"/>
        <v/>
      </c>
      <c r="V78" s="38" t="str">
        <f t="shared" si="19"/>
        <v/>
      </c>
      <c r="W78" s="201"/>
      <c r="X78" s="294"/>
      <c r="Y78" s="201"/>
      <c r="Z78" s="201"/>
      <c r="AA78" s="201"/>
      <c r="AB78" s="201"/>
      <c r="AC78" s="201"/>
      <c r="AD78" s="38" t="str">
        <f t="shared" si="20"/>
        <v/>
      </c>
    </row>
    <row r="79" spans="1:30" ht="31.95" customHeight="1" x14ac:dyDescent="0.3">
      <c r="A79" s="38" t="str">
        <f>IF('01_Proyectos'!A79="","",'01_Proyectos'!A79)</f>
        <v/>
      </c>
      <c r="B79" s="38" t="str">
        <f t="shared" si="14"/>
        <v/>
      </c>
      <c r="C79" s="34" t="str">
        <f t="shared" si="15"/>
        <v/>
      </c>
      <c r="D79" s="201"/>
      <c r="E79" s="294"/>
      <c r="F79" s="201"/>
      <c r="G79" s="201"/>
      <c r="H79" s="201"/>
      <c r="I79" s="38" t="str">
        <f t="shared" si="16"/>
        <v/>
      </c>
      <c r="J79" s="201"/>
      <c r="K79" s="294"/>
      <c r="L79" s="201"/>
      <c r="M79" s="201"/>
      <c r="N79" s="201"/>
      <c r="O79" s="38" t="str">
        <f t="shared" si="17"/>
        <v/>
      </c>
      <c r="P79" s="201"/>
      <c r="Q79" s="294"/>
      <c r="R79" s="201"/>
      <c r="S79" s="201"/>
      <c r="T79" s="201"/>
      <c r="U79" s="78" t="str">
        <f t="shared" si="18"/>
        <v/>
      </c>
      <c r="V79" s="38" t="str">
        <f t="shared" si="19"/>
        <v/>
      </c>
      <c r="W79" s="201"/>
      <c r="X79" s="294"/>
      <c r="Y79" s="201"/>
      <c r="Z79" s="201"/>
      <c r="AA79" s="201"/>
      <c r="AB79" s="201"/>
      <c r="AC79" s="201"/>
      <c r="AD79" s="38" t="str">
        <f t="shared" si="20"/>
        <v/>
      </c>
    </row>
    <row r="80" spans="1:30" ht="31.95" customHeight="1" x14ac:dyDescent="0.3">
      <c r="A80" s="38" t="str">
        <f>IF('01_Proyectos'!A80="","",'01_Proyectos'!A80)</f>
        <v/>
      </c>
      <c r="B80" s="38" t="str">
        <f t="shared" si="14"/>
        <v/>
      </c>
      <c r="C80" s="34" t="str">
        <f t="shared" si="15"/>
        <v/>
      </c>
      <c r="D80" s="201"/>
      <c r="E80" s="294"/>
      <c r="F80" s="201"/>
      <c r="G80" s="201"/>
      <c r="H80" s="201"/>
      <c r="I80" s="38" t="str">
        <f t="shared" si="16"/>
        <v/>
      </c>
      <c r="J80" s="201"/>
      <c r="K80" s="294"/>
      <c r="L80" s="201"/>
      <c r="M80" s="201"/>
      <c r="N80" s="201"/>
      <c r="O80" s="38" t="str">
        <f t="shared" si="17"/>
        <v/>
      </c>
      <c r="P80" s="201"/>
      <c r="Q80" s="294"/>
      <c r="R80" s="201"/>
      <c r="S80" s="201"/>
      <c r="T80" s="201"/>
      <c r="U80" s="78" t="str">
        <f t="shared" si="18"/>
        <v/>
      </c>
      <c r="V80" s="38" t="str">
        <f t="shared" si="19"/>
        <v/>
      </c>
      <c r="W80" s="201"/>
      <c r="X80" s="294"/>
      <c r="Y80" s="201"/>
      <c r="Z80" s="201"/>
      <c r="AA80" s="201"/>
      <c r="AB80" s="201"/>
      <c r="AC80" s="201"/>
      <c r="AD80" s="38" t="str">
        <f t="shared" si="20"/>
        <v/>
      </c>
    </row>
    <row r="81" spans="1:30" ht="31.95" customHeight="1" x14ac:dyDescent="0.3">
      <c r="A81" s="38" t="str">
        <f>IF('01_Proyectos'!A81="","",'01_Proyectos'!A81)</f>
        <v/>
      </c>
      <c r="B81" s="38" t="str">
        <f t="shared" si="14"/>
        <v/>
      </c>
      <c r="C81" s="34" t="str">
        <f t="shared" si="15"/>
        <v/>
      </c>
      <c r="D81" s="201"/>
      <c r="E81" s="294"/>
      <c r="F81" s="201"/>
      <c r="G81" s="201"/>
      <c r="H81" s="201"/>
      <c r="I81" s="38" t="str">
        <f t="shared" si="16"/>
        <v/>
      </c>
      <c r="J81" s="201"/>
      <c r="K81" s="294"/>
      <c r="L81" s="201"/>
      <c r="M81" s="201"/>
      <c r="N81" s="201"/>
      <c r="O81" s="38" t="str">
        <f t="shared" si="17"/>
        <v/>
      </c>
      <c r="P81" s="201"/>
      <c r="Q81" s="294"/>
      <c r="R81" s="201"/>
      <c r="S81" s="201"/>
      <c r="T81" s="201"/>
      <c r="U81" s="78" t="str">
        <f t="shared" si="18"/>
        <v/>
      </c>
      <c r="V81" s="38" t="str">
        <f t="shared" si="19"/>
        <v/>
      </c>
      <c r="W81" s="201"/>
      <c r="X81" s="294"/>
      <c r="Y81" s="201"/>
      <c r="Z81" s="201"/>
      <c r="AA81" s="201"/>
      <c r="AB81" s="201"/>
      <c r="AC81" s="201"/>
      <c r="AD81" s="38" t="str">
        <f t="shared" si="20"/>
        <v/>
      </c>
    </row>
    <row r="82" spans="1:30" ht="31.95" customHeight="1" x14ac:dyDescent="0.3">
      <c r="A82" s="38" t="str">
        <f>IF('01_Proyectos'!A82="","",'01_Proyectos'!A82)</f>
        <v/>
      </c>
      <c r="B82" s="38" t="str">
        <f t="shared" si="14"/>
        <v/>
      </c>
      <c r="C82" s="34" t="str">
        <f t="shared" si="15"/>
        <v/>
      </c>
      <c r="D82" s="201"/>
      <c r="E82" s="294"/>
      <c r="F82" s="201"/>
      <c r="G82" s="201"/>
      <c r="H82" s="201"/>
      <c r="I82" s="38" t="str">
        <f t="shared" si="16"/>
        <v/>
      </c>
      <c r="J82" s="201"/>
      <c r="K82" s="294"/>
      <c r="L82" s="201"/>
      <c r="M82" s="201"/>
      <c r="N82" s="201"/>
      <c r="O82" s="38" t="str">
        <f t="shared" si="17"/>
        <v/>
      </c>
      <c r="P82" s="201"/>
      <c r="Q82" s="294"/>
      <c r="R82" s="201"/>
      <c r="S82" s="201"/>
      <c r="T82" s="201"/>
      <c r="U82" s="78" t="str">
        <f t="shared" si="18"/>
        <v/>
      </c>
      <c r="V82" s="38" t="str">
        <f t="shared" si="19"/>
        <v/>
      </c>
      <c r="W82" s="201"/>
      <c r="X82" s="294"/>
      <c r="Y82" s="201"/>
      <c r="Z82" s="201"/>
      <c r="AA82" s="201"/>
      <c r="AB82" s="201"/>
      <c r="AC82" s="201"/>
      <c r="AD82" s="38" t="str">
        <f t="shared" si="20"/>
        <v/>
      </c>
    </row>
    <row r="83" spans="1:30" ht="31.95" customHeight="1" x14ac:dyDescent="0.3">
      <c r="A83" s="38" t="str">
        <f>IF('01_Proyectos'!A83="","",'01_Proyectos'!A83)</f>
        <v/>
      </c>
      <c r="B83" s="38" t="str">
        <f t="shared" si="14"/>
        <v/>
      </c>
      <c r="C83" s="34" t="str">
        <f t="shared" si="15"/>
        <v/>
      </c>
      <c r="D83" s="201"/>
      <c r="E83" s="294"/>
      <c r="F83" s="201"/>
      <c r="G83" s="201"/>
      <c r="H83" s="201"/>
      <c r="I83" s="38" t="str">
        <f t="shared" si="16"/>
        <v/>
      </c>
      <c r="J83" s="201"/>
      <c r="K83" s="294"/>
      <c r="L83" s="201"/>
      <c r="M83" s="201"/>
      <c r="N83" s="201"/>
      <c r="O83" s="38" t="str">
        <f t="shared" si="17"/>
        <v/>
      </c>
      <c r="P83" s="201"/>
      <c r="Q83" s="294"/>
      <c r="R83" s="201"/>
      <c r="S83" s="201"/>
      <c r="T83" s="201"/>
      <c r="U83" s="78" t="str">
        <f t="shared" si="18"/>
        <v/>
      </c>
      <c r="V83" s="38" t="str">
        <f t="shared" si="19"/>
        <v/>
      </c>
      <c r="W83" s="201"/>
      <c r="X83" s="294"/>
      <c r="Y83" s="201"/>
      <c r="Z83" s="201"/>
      <c r="AA83" s="201"/>
      <c r="AB83" s="201"/>
      <c r="AC83" s="201"/>
      <c r="AD83" s="38" t="str">
        <f t="shared" si="20"/>
        <v/>
      </c>
    </row>
    <row r="84" spans="1:30" ht="31.95" customHeight="1" x14ac:dyDescent="0.3">
      <c r="A84" s="38" t="str">
        <f>IF('01_Proyectos'!A84="","",'01_Proyectos'!A84)</f>
        <v/>
      </c>
      <c r="B84" s="38" t="str">
        <f t="shared" si="14"/>
        <v/>
      </c>
      <c r="C84" s="34" t="str">
        <f t="shared" si="15"/>
        <v/>
      </c>
      <c r="D84" s="201"/>
      <c r="E84" s="294"/>
      <c r="F84" s="201"/>
      <c r="G84" s="201"/>
      <c r="H84" s="201"/>
      <c r="I84" s="38" t="str">
        <f t="shared" si="16"/>
        <v/>
      </c>
      <c r="J84" s="201"/>
      <c r="K84" s="294"/>
      <c r="L84" s="201"/>
      <c r="M84" s="201"/>
      <c r="N84" s="201"/>
      <c r="O84" s="38" t="str">
        <f t="shared" si="17"/>
        <v/>
      </c>
      <c r="P84" s="201"/>
      <c r="Q84" s="294"/>
      <c r="R84" s="201"/>
      <c r="S84" s="201"/>
      <c r="T84" s="201"/>
      <c r="U84" s="78" t="str">
        <f t="shared" si="18"/>
        <v/>
      </c>
      <c r="V84" s="38" t="str">
        <f t="shared" si="19"/>
        <v/>
      </c>
      <c r="W84" s="201"/>
      <c r="X84" s="294"/>
      <c r="Y84" s="201"/>
      <c r="Z84" s="201"/>
      <c r="AA84" s="201"/>
      <c r="AB84" s="201"/>
      <c r="AC84" s="201"/>
      <c r="AD84" s="38" t="str">
        <f t="shared" si="20"/>
        <v/>
      </c>
    </row>
    <row r="85" spans="1:30" ht="31.95" customHeight="1" x14ac:dyDescent="0.3">
      <c r="A85" s="38" t="str">
        <f>IF('01_Proyectos'!A85="","",'01_Proyectos'!A85)</f>
        <v/>
      </c>
      <c r="B85" s="38" t="str">
        <f t="shared" si="14"/>
        <v/>
      </c>
      <c r="C85" s="34" t="str">
        <f t="shared" si="15"/>
        <v/>
      </c>
      <c r="D85" s="201"/>
      <c r="E85" s="294"/>
      <c r="F85" s="201"/>
      <c r="G85" s="201"/>
      <c r="H85" s="201"/>
      <c r="I85" s="38" t="str">
        <f t="shared" si="16"/>
        <v/>
      </c>
      <c r="J85" s="201"/>
      <c r="K85" s="294"/>
      <c r="L85" s="201"/>
      <c r="M85" s="201"/>
      <c r="N85" s="201"/>
      <c r="O85" s="38" t="str">
        <f t="shared" si="17"/>
        <v/>
      </c>
      <c r="P85" s="201"/>
      <c r="Q85" s="294"/>
      <c r="R85" s="201"/>
      <c r="S85" s="201"/>
      <c r="T85" s="201"/>
      <c r="U85" s="78" t="str">
        <f t="shared" si="18"/>
        <v/>
      </c>
      <c r="V85" s="38" t="str">
        <f t="shared" si="19"/>
        <v/>
      </c>
      <c r="W85" s="201"/>
      <c r="X85" s="294"/>
      <c r="Y85" s="201"/>
      <c r="Z85" s="201"/>
      <c r="AA85" s="201"/>
      <c r="AB85" s="201"/>
      <c r="AC85" s="201"/>
      <c r="AD85" s="38" t="str">
        <f t="shared" si="20"/>
        <v/>
      </c>
    </row>
    <row r="86" spans="1:30" ht="31.95" customHeight="1" x14ac:dyDescent="0.3">
      <c r="A86" s="38" t="str">
        <f>IF('01_Proyectos'!A86="","",'01_Proyectos'!A86)</f>
        <v/>
      </c>
      <c r="B86" s="38" t="str">
        <f t="shared" si="14"/>
        <v/>
      </c>
      <c r="C86" s="34" t="str">
        <f t="shared" si="15"/>
        <v/>
      </c>
      <c r="D86" s="201"/>
      <c r="E86" s="294"/>
      <c r="F86" s="201"/>
      <c r="G86" s="201"/>
      <c r="H86" s="201"/>
      <c r="I86" s="38" t="str">
        <f t="shared" si="16"/>
        <v/>
      </c>
      <c r="J86" s="201"/>
      <c r="K86" s="294"/>
      <c r="L86" s="201"/>
      <c r="M86" s="201"/>
      <c r="N86" s="201"/>
      <c r="O86" s="38" t="str">
        <f t="shared" si="17"/>
        <v/>
      </c>
      <c r="P86" s="201"/>
      <c r="Q86" s="294"/>
      <c r="R86" s="201"/>
      <c r="S86" s="201"/>
      <c r="T86" s="201"/>
      <c r="U86" s="78" t="str">
        <f t="shared" si="18"/>
        <v/>
      </c>
      <c r="V86" s="38" t="str">
        <f t="shared" si="19"/>
        <v/>
      </c>
      <c r="W86" s="201"/>
      <c r="X86" s="294"/>
      <c r="Y86" s="201"/>
      <c r="Z86" s="201"/>
      <c r="AA86" s="201"/>
      <c r="AB86" s="201"/>
      <c r="AC86" s="201"/>
      <c r="AD86" s="38" t="str">
        <f t="shared" si="20"/>
        <v/>
      </c>
    </row>
    <row r="87" spans="1:30" ht="31.95" customHeight="1" x14ac:dyDescent="0.3">
      <c r="A87" s="38" t="str">
        <f>IF('01_Proyectos'!A87="","",'01_Proyectos'!A87)</f>
        <v/>
      </c>
      <c r="B87" s="38" t="str">
        <f t="shared" si="14"/>
        <v/>
      </c>
      <c r="C87" s="34" t="str">
        <f t="shared" si="15"/>
        <v/>
      </c>
      <c r="D87" s="201"/>
      <c r="E87" s="294"/>
      <c r="F87" s="201"/>
      <c r="G87" s="201"/>
      <c r="H87" s="201"/>
      <c r="I87" s="38" t="str">
        <f t="shared" si="16"/>
        <v/>
      </c>
      <c r="J87" s="201"/>
      <c r="K87" s="294"/>
      <c r="L87" s="201"/>
      <c r="M87" s="201"/>
      <c r="N87" s="201"/>
      <c r="O87" s="38" t="str">
        <f t="shared" si="17"/>
        <v/>
      </c>
      <c r="P87" s="201"/>
      <c r="Q87" s="294"/>
      <c r="R87" s="201"/>
      <c r="S87" s="201"/>
      <c r="T87" s="201"/>
      <c r="U87" s="78" t="str">
        <f t="shared" si="18"/>
        <v/>
      </c>
      <c r="V87" s="38" t="str">
        <f t="shared" si="19"/>
        <v/>
      </c>
      <c r="W87" s="201"/>
      <c r="X87" s="294"/>
      <c r="Y87" s="201"/>
      <c r="Z87" s="201"/>
      <c r="AA87" s="201"/>
      <c r="AB87" s="201"/>
      <c r="AC87" s="201"/>
      <c r="AD87" s="38" t="str">
        <f t="shared" si="20"/>
        <v/>
      </c>
    </row>
    <row r="88" spans="1:30" ht="31.95" customHeight="1" x14ac:dyDescent="0.3">
      <c r="A88" s="38" t="str">
        <f>IF('01_Proyectos'!A88="","",'01_Proyectos'!A88)</f>
        <v/>
      </c>
      <c r="B88" s="38" t="str">
        <f t="shared" si="14"/>
        <v/>
      </c>
      <c r="C88" s="34" t="str">
        <f t="shared" si="15"/>
        <v/>
      </c>
      <c r="D88" s="201"/>
      <c r="E88" s="294"/>
      <c r="F88" s="201"/>
      <c r="G88" s="201"/>
      <c r="H88" s="201"/>
      <c r="I88" s="38" t="str">
        <f t="shared" si="16"/>
        <v/>
      </c>
      <c r="J88" s="201"/>
      <c r="K88" s="294"/>
      <c r="L88" s="201"/>
      <c r="M88" s="201"/>
      <c r="N88" s="201"/>
      <c r="O88" s="38" t="str">
        <f t="shared" si="17"/>
        <v/>
      </c>
      <c r="P88" s="201"/>
      <c r="Q88" s="294"/>
      <c r="R88" s="201"/>
      <c r="S88" s="201"/>
      <c r="T88" s="201"/>
      <c r="U88" s="78" t="str">
        <f t="shared" si="18"/>
        <v/>
      </c>
      <c r="V88" s="38" t="str">
        <f t="shared" si="19"/>
        <v/>
      </c>
      <c r="W88" s="201"/>
      <c r="X88" s="294"/>
      <c r="Y88" s="201"/>
      <c r="Z88" s="201"/>
      <c r="AA88" s="201"/>
      <c r="AB88" s="201"/>
      <c r="AC88" s="201"/>
      <c r="AD88" s="38" t="str">
        <f t="shared" si="20"/>
        <v/>
      </c>
    </row>
    <row r="89" spans="1:30" ht="31.95" customHeight="1" x14ac:dyDescent="0.3">
      <c r="A89" s="38" t="str">
        <f>IF('01_Proyectos'!A89="","",'01_Proyectos'!A89)</f>
        <v/>
      </c>
      <c r="B89" s="38" t="str">
        <f t="shared" si="14"/>
        <v/>
      </c>
      <c r="C89" s="34" t="str">
        <f t="shared" si="15"/>
        <v/>
      </c>
      <c r="D89" s="201"/>
      <c r="E89" s="294"/>
      <c r="F89" s="201"/>
      <c r="G89" s="201"/>
      <c r="H89" s="201"/>
      <c r="I89" s="38" t="str">
        <f t="shared" si="16"/>
        <v/>
      </c>
      <c r="J89" s="201"/>
      <c r="K89" s="294"/>
      <c r="L89" s="201"/>
      <c r="M89" s="201"/>
      <c r="N89" s="201"/>
      <c r="O89" s="38" t="str">
        <f t="shared" si="17"/>
        <v/>
      </c>
      <c r="P89" s="201"/>
      <c r="Q89" s="294"/>
      <c r="R89" s="201"/>
      <c r="S89" s="201"/>
      <c r="T89" s="201"/>
      <c r="U89" s="78" t="str">
        <f t="shared" si="18"/>
        <v/>
      </c>
      <c r="V89" s="38" t="str">
        <f t="shared" si="19"/>
        <v/>
      </c>
      <c r="W89" s="201"/>
      <c r="X89" s="294"/>
      <c r="Y89" s="201"/>
      <c r="Z89" s="201"/>
      <c r="AA89" s="201"/>
      <c r="AB89" s="201"/>
      <c r="AC89" s="201"/>
      <c r="AD89" s="38" t="str">
        <f t="shared" si="20"/>
        <v/>
      </c>
    </row>
    <row r="90" spans="1:30" ht="31.95" customHeight="1" x14ac:dyDescent="0.3">
      <c r="A90" s="38" t="str">
        <f>IF('01_Proyectos'!A90="","",'01_Proyectos'!A90)</f>
        <v/>
      </c>
      <c r="B90" s="38" t="str">
        <f t="shared" si="14"/>
        <v/>
      </c>
      <c r="C90" s="34" t="str">
        <f t="shared" si="15"/>
        <v/>
      </c>
      <c r="D90" s="201"/>
      <c r="E90" s="294"/>
      <c r="F90" s="201"/>
      <c r="G90" s="201"/>
      <c r="H90" s="201"/>
      <c r="I90" s="38" t="str">
        <f t="shared" si="16"/>
        <v/>
      </c>
      <c r="J90" s="201"/>
      <c r="K90" s="294"/>
      <c r="L90" s="201"/>
      <c r="M90" s="201"/>
      <c r="N90" s="201"/>
      <c r="O90" s="38" t="str">
        <f t="shared" si="17"/>
        <v/>
      </c>
      <c r="P90" s="201"/>
      <c r="Q90" s="294"/>
      <c r="R90" s="201"/>
      <c r="S90" s="201"/>
      <c r="T90" s="201"/>
      <c r="U90" s="78" t="str">
        <f t="shared" si="18"/>
        <v/>
      </c>
      <c r="V90" s="38" t="str">
        <f t="shared" si="19"/>
        <v/>
      </c>
      <c r="W90" s="201"/>
      <c r="X90" s="294"/>
      <c r="Y90" s="201"/>
      <c r="Z90" s="201"/>
      <c r="AA90" s="201"/>
      <c r="AB90" s="201"/>
      <c r="AC90" s="201"/>
      <c r="AD90" s="38" t="str">
        <f t="shared" si="20"/>
        <v/>
      </c>
    </row>
    <row r="91" spans="1:30" ht="31.95" customHeight="1" x14ac:dyDescent="0.3">
      <c r="A91" s="38" t="str">
        <f>IF('01_Proyectos'!A91="","",'01_Proyectos'!A91)</f>
        <v/>
      </c>
      <c r="B91" s="38" t="str">
        <f t="shared" si="14"/>
        <v/>
      </c>
      <c r="C91" s="34" t="str">
        <f t="shared" si="15"/>
        <v/>
      </c>
      <c r="D91" s="201"/>
      <c r="E91" s="294"/>
      <c r="F91" s="201"/>
      <c r="G91" s="201"/>
      <c r="H91" s="201"/>
      <c r="I91" s="38" t="str">
        <f t="shared" si="16"/>
        <v/>
      </c>
      <c r="J91" s="201"/>
      <c r="K91" s="294"/>
      <c r="L91" s="201"/>
      <c r="M91" s="201"/>
      <c r="N91" s="201"/>
      <c r="O91" s="38" t="str">
        <f t="shared" si="17"/>
        <v/>
      </c>
      <c r="P91" s="201"/>
      <c r="Q91" s="294"/>
      <c r="R91" s="201"/>
      <c r="S91" s="201"/>
      <c r="T91" s="201"/>
      <c r="U91" s="78" t="str">
        <f t="shared" si="18"/>
        <v/>
      </c>
      <c r="V91" s="38" t="str">
        <f t="shared" si="19"/>
        <v/>
      </c>
      <c r="W91" s="201"/>
      <c r="X91" s="294"/>
      <c r="Y91" s="201"/>
      <c r="Z91" s="201"/>
      <c r="AA91" s="201"/>
      <c r="AB91" s="201"/>
      <c r="AC91" s="201"/>
      <c r="AD91" s="38" t="str">
        <f t="shared" si="20"/>
        <v/>
      </c>
    </row>
    <row r="92" spans="1:30" ht="31.95" customHeight="1" x14ac:dyDescent="0.3">
      <c r="A92" s="38" t="str">
        <f>IF('01_Proyectos'!A92="","",'01_Proyectos'!A92)</f>
        <v/>
      </c>
      <c r="B92" s="38" t="str">
        <f t="shared" si="14"/>
        <v/>
      </c>
      <c r="C92" s="34" t="str">
        <f t="shared" si="15"/>
        <v/>
      </c>
      <c r="D92" s="201"/>
      <c r="E92" s="294"/>
      <c r="F92" s="201"/>
      <c r="G92" s="201"/>
      <c r="H92" s="201"/>
      <c r="I92" s="38" t="str">
        <f t="shared" si="16"/>
        <v/>
      </c>
      <c r="J92" s="201"/>
      <c r="K92" s="294"/>
      <c r="L92" s="201"/>
      <c r="M92" s="201"/>
      <c r="N92" s="201"/>
      <c r="O92" s="38" t="str">
        <f t="shared" si="17"/>
        <v/>
      </c>
      <c r="P92" s="201"/>
      <c r="Q92" s="294"/>
      <c r="R92" s="201"/>
      <c r="S92" s="201"/>
      <c r="T92" s="201"/>
      <c r="U92" s="78" t="str">
        <f t="shared" si="18"/>
        <v/>
      </c>
      <c r="V92" s="38" t="str">
        <f t="shared" si="19"/>
        <v/>
      </c>
      <c r="W92" s="201"/>
      <c r="X92" s="294"/>
      <c r="Y92" s="201"/>
      <c r="Z92" s="201"/>
      <c r="AA92" s="201"/>
      <c r="AB92" s="201"/>
      <c r="AC92" s="201"/>
      <c r="AD92" s="38" t="str">
        <f t="shared" si="20"/>
        <v/>
      </c>
    </row>
    <row r="93" spans="1:30" ht="31.95" customHeight="1" x14ac:dyDescent="0.3">
      <c r="A93" s="38" t="str">
        <f>IF('01_Proyectos'!A93="","",'01_Proyectos'!A93)</f>
        <v/>
      </c>
      <c r="B93" s="38" t="str">
        <f t="shared" si="14"/>
        <v/>
      </c>
      <c r="C93" s="34" t="str">
        <f t="shared" si="15"/>
        <v/>
      </c>
      <c r="D93" s="201"/>
      <c r="E93" s="294"/>
      <c r="F93" s="201"/>
      <c r="G93" s="201"/>
      <c r="H93" s="201"/>
      <c r="I93" s="38" t="str">
        <f t="shared" si="16"/>
        <v/>
      </c>
      <c r="J93" s="201"/>
      <c r="K93" s="294"/>
      <c r="L93" s="201"/>
      <c r="M93" s="201"/>
      <c r="N93" s="201"/>
      <c r="O93" s="38" t="str">
        <f t="shared" si="17"/>
        <v/>
      </c>
      <c r="P93" s="201"/>
      <c r="Q93" s="294"/>
      <c r="R93" s="201"/>
      <c r="S93" s="201"/>
      <c r="T93" s="201"/>
      <c r="U93" s="78" t="str">
        <f t="shared" si="18"/>
        <v/>
      </c>
      <c r="V93" s="38" t="str">
        <f t="shared" si="19"/>
        <v/>
      </c>
      <c r="W93" s="201"/>
      <c r="X93" s="294"/>
      <c r="Y93" s="201"/>
      <c r="Z93" s="201"/>
      <c r="AA93" s="201"/>
      <c r="AB93" s="201"/>
      <c r="AC93" s="201"/>
      <c r="AD93" s="38" t="str">
        <f t="shared" si="20"/>
        <v/>
      </c>
    </row>
    <row r="94" spans="1:30" ht="31.95" customHeight="1" x14ac:dyDescent="0.3">
      <c r="A94" s="38" t="str">
        <f>IF('01_Proyectos'!A94="","",'01_Proyectos'!A94)</f>
        <v/>
      </c>
      <c r="B94" s="38" t="str">
        <f t="shared" si="14"/>
        <v/>
      </c>
      <c r="C94" s="34" t="str">
        <f t="shared" si="15"/>
        <v/>
      </c>
      <c r="D94" s="201"/>
      <c r="E94" s="294"/>
      <c r="F94" s="201"/>
      <c r="G94" s="201"/>
      <c r="H94" s="201"/>
      <c r="I94" s="38" t="str">
        <f t="shared" si="16"/>
        <v/>
      </c>
      <c r="J94" s="201"/>
      <c r="K94" s="294"/>
      <c r="L94" s="201"/>
      <c r="M94" s="201"/>
      <c r="N94" s="201"/>
      <c r="O94" s="38" t="str">
        <f t="shared" si="17"/>
        <v/>
      </c>
      <c r="P94" s="201"/>
      <c r="Q94" s="294"/>
      <c r="R94" s="201"/>
      <c r="S94" s="201"/>
      <c r="T94" s="201"/>
      <c r="U94" s="78" t="str">
        <f t="shared" si="18"/>
        <v/>
      </c>
      <c r="V94" s="38" t="str">
        <f t="shared" si="19"/>
        <v/>
      </c>
      <c r="W94" s="201"/>
      <c r="X94" s="294"/>
      <c r="Y94" s="201"/>
      <c r="Z94" s="201"/>
      <c r="AA94" s="201"/>
      <c r="AB94" s="201"/>
      <c r="AC94" s="201"/>
      <c r="AD94" s="38" t="str">
        <f t="shared" si="20"/>
        <v/>
      </c>
    </row>
    <row r="95" spans="1:30" ht="31.95" customHeight="1" x14ac:dyDescent="0.3">
      <c r="A95" s="38" t="str">
        <f>IF('01_Proyectos'!A95="","",'01_Proyectos'!A95)</f>
        <v/>
      </c>
      <c r="B95" s="38" t="str">
        <f t="shared" si="14"/>
        <v/>
      </c>
      <c r="C95" s="34" t="str">
        <f t="shared" si="15"/>
        <v/>
      </c>
      <c r="D95" s="201"/>
      <c r="E95" s="294"/>
      <c r="F95" s="201"/>
      <c r="G95" s="201"/>
      <c r="H95" s="201"/>
      <c r="I95" s="38" t="str">
        <f t="shared" si="16"/>
        <v/>
      </c>
      <c r="J95" s="201"/>
      <c r="K95" s="294"/>
      <c r="L95" s="201"/>
      <c r="M95" s="201"/>
      <c r="N95" s="201"/>
      <c r="O95" s="38" t="str">
        <f t="shared" si="17"/>
        <v/>
      </c>
      <c r="P95" s="201"/>
      <c r="Q95" s="294"/>
      <c r="R95" s="201"/>
      <c r="S95" s="201"/>
      <c r="T95" s="201"/>
      <c r="U95" s="78" t="str">
        <f t="shared" si="18"/>
        <v/>
      </c>
      <c r="V95" s="38" t="str">
        <f t="shared" si="19"/>
        <v/>
      </c>
      <c r="W95" s="201"/>
      <c r="X95" s="294"/>
      <c r="Y95" s="201"/>
      <c r="Z95" s="201"/>
      <c r="AA95" s="201"/>
      <c r="AB95" s="201"/>
      <c r="AC95" s="201"/>
      <c r="AD95" s="38" t="str">
        <f t="shared" si="20"/>
        <v/>
      </c>
    </row>
    <row r="96" spans="1:30" ht="31.95" customHeight="1" x14ac:dyDescent="0.3">
      <c r="A96" s="38" t="str">
        <f>IF('01_Proyectos'!A96="","",'01_Proyectos'!A96)</f>
        <v/>
      </c>
      <c r="B96" s="38" t="str">
        <f t="shared" si="14"/>
        <v/>
      </c>
      <c r="C96" s="34" t="str">
        <f t="shared" si="15"/>
        <v/>
      </c>
      <c r="D96" s="201"/>
      <c r="E96" s="294"/>
      <c r="F96" s="201"/>
      <c r="G96" s="201"/>
      <c r="H96" s="201"/>
      <c r="I96" s="38" t="str">
        <f t="shared" si="16"/>
        <v/>
      </c>
      <c r="J96" s="201"/>
      <c r="K96" s="294"/>
      <c r="L96" s="201"/>
      <c r="M96" s="201"/>
      <c r="N96" s="201"/>
      <c r="O96" s="38" t="str">
        <f t="shared" si="17"/>
        <v/>
      </c>
      <c r="P96" s="201"/>
      <c r="Q96" s="294"/>
      <c r="R96" s="201"/>
      <c r="S96" s="201"/>
      <c r="T96" s="201"/>
      <c r="U96" s="78" t="str">
        <f t="shared" si="18"/>
        <v/>
      </c>
      <c r="V96" s="38" t="str">
        <f t="shared" si="19"/>
        <v/>
      </c>
      <c r="W96" s="201"/>
      <c r="X96" s="294"/>
      <c r="Y96" s="201"/>
      <c r="Z96" s="201"/>
      <c r="AA96" s="201"/>
      <c r="AB96" s="201"/>
      <c r="AC96" s="201"/>
      <c r="AD96" s="38" t="str">
        <f t="shared" si="20"/>
        <v/>
      </c>
    </row>
    <row r="97" spans="1:30" ht="31.95" customHeight="1" x14ac:dyDescent="0.3">
      <c r="A97" s="38" t="str">
        <f>IF('01_Proyectos'!A97="","",'01_Proyectos'!A97)</f>
        <v/>
      </c>
      <c r="B97" s="38" t="str">
        <f t="shared" si="14"/>
        <v/>
      </c>
      <c r="C97" s="34" t="str">
        <f t="shared" si="15"/>
        <v/>
      </c>
      <c r="D97" s="201"/>
      <c r="E97" s="294"/>
      <c r="F97" s="201"/>
      <c r="G97" s="201"/>
      <c r="H97" s="201"/>
      <c r="I97" s="38" t="str">
        <f t="shared" si="16"/>
        <v/>
      </c>
      <c r="J97" s="201"/>
      <c r="K97" s="294"/>
      <c r="L97" s="201"/>
      <c r="M97" s="201"/>
      <c r="N97" s="201"/>
      <c r="O97" s="38" t="str">
        <f t="shared" si="17"/>
        <v/>
      </c>
      <c r="P97" s="201"/>
      <c r="Q97" s="294"/>
      <c r="R97" s="201"/>
      <c r="S97" s="201"/>
      <c r="T97" s="201"/>
      <c r="U97" s="78" t="str">
        <f t="shared" si="18"/>
        <v/>
      </c>
      <c r="V97" s="38" t="str">
        <f t="shared" si="19"/>
        <v/>
      </c>
      <c r="W97" s="201"/>
      <c r="X97" s="294"/>
      <c r="Y97" s="201"/>
      <c r="Z97" s="201"/>
      <c r="AA97" s="201"/>
      <c r="AB97" s="201"/>
      <c r="AC97" s="201"/>
      <c r="AD97" s="38" t="str">
        <f t="shared" si="20"/>
        <v/>
      </c>
    </row>
    <row r="98" spans="1:30" ht="31.95" customHeight="1" x14ac:dyDescent="0.3">
      <c r="A98" s="38" t="str">
        <f>IF('01_Proyectos'!A98="","",'01_Proyectos'!A98)</f>
        <v/>
      </c>
      <c r="B98" s="38" t="str">
        <f t="shared" si="14"/>
        <v/>
      </c>
      <c r="C98" s="34" t="str">
        <f t="shared" si="15"/>
        <v/>
      </c>
      <c r="D98" s="201"/>
      <c r="E98" s="294"/>
      <c r="F98" s="201"/>
      <c r="G98" s="201"/>
      <c r="H98" s="201"/>
      <c r="I98" s="38" t="str">
        <f t="shared" si="16"/>
        <v/>
      </c>
      <c r="J98" s="201"/>
      <c r="K98" s="294"/>
      <c r="L98" s="201"/>
      <c r="M98" s="201"/>
      <c r="N98" s="201"/>
      <c r="O98" s="38" t="str">
        <f t="shared" si="17"/>
        <v/>
      </c>
      <c r="P98" s="201"/>
      <c r="Q98" s="294"/>
      <c r="R98" s="201"/>
      <c r="S98" s="201"/>
      <c r="T98" s="201"/>
      <c r="U98" s="78" t="str">
        <f t="shared" si="18"/>
        <v/>
      </c>
      <c r="V98" s="38" t="str">
        <f t="shared" si="19"/>
        <v/>
      </c>
      <c r="W98" s="201"/>
      <c r="X98" s="294"/>
      <c r="Y98" s="201"/>
      <c r="Z98" s="201"/>
      <c r="AA98" s="201"/>
      <c r="AB98" s="201"/>
      <c r="AC98" s="201"/>
      <c r="AD98" s="38" t="str">
        <f t="shared" si="20"/>
        <v/>
      </c>
    </row>
    <row r="99" spans="1:30" ht="31.95" customHeight="1" x14ac:dyDescent="0.3">
      <c r="A99" s="38" t="str">
        <f>IF('01_Proyectos'!A99="","",'01_Proyectos'!A99)</f>
        <v/>
      </c>
      <c r="B99" s="38" t="str">
        <f t="shared" si="14"/>
        <v/>
      </c>
      <c r="C99" s="34" t="str">
        <f t="shared" si="15"/>
        <v/>
      </c>
      <c r="D99" s="201"/>
      <c r="E99" s="294"/>
      <c r="F99" s="201"/>
      <c r="G99" s="201"/>
      <c r="H99" s="201"/>
      <c r="I99" s="38" t="str">
        <f t="shared" si="16"/>
        <v/>
      </c>
      <c r="J99" s="201"/>
      <c r="K99" s="294"/>
      <c r="L99" s="201"/>
      <c r="M99" s="201"/>
      <c r="N99" s="201"/>
      <c r="O99" s="38" t="str">
        <f t="shared" si="17"/>
        <v/>
      </c>
      <c r="P99" s="201"/>
      <c r="Q99" s="294"/>
      <c r="R99" s="201"/>
      <c r="S99" s="201"/>
      <c r="T99" s="201"/>
      <c r="U99" s="78" t="str">
        <f t="shared" si="18"/>
        <v/>
      </c>
      <c r="V99" s="38" t="str">
        <f t="shared" si="19"/>
        <v/>
      </c>
      <c r="W99" s="201"/>
      <c r="X99" s="294"/>
      <c r="Y99" s="201"/>
      <c r="Z99" s="201"/>
      <c r="AA99" s="201"/>
      <c r="AB99" s="201"/>
      <c r="AC99" s="201"/>
      <c r="AD99" s="38" t="str">
        <f t="shared" si="20"/>
        <v/>
      </c>
    </row>
    <row r="100" spans="1:30" ht="31.95" customHeight="1" x14ac:dyDescent="0.3">
      <c r="A100" s="38" t="str">
        <f>IF('01_Proyectos'!A100="","",'01_Proyectos'!A100)</f>
        <v/>
      </c>
      <c r="B100" s="38" t="str">
        <f t="shared" si="14"/>
        <v/>
      </c>
      <c r="C100" s="34" t="str">
        <f t="shared" si="15"/>
        <v/>
      </c>
      <c r="D100" s="201"/>
      <c r="E100" s="294"/>
      <c r="F100" s="201"/>
      <c r="G100" s="201"/>
      <c r="H100" s="201"/>
      <c r="I100" s="38" t="str">
        <f t="shared" si="16"/>
        <v/>
      </c>
      <c r="J100" s="201"/>
      <c r="K100" s="294"/>
      <c r="L100" s="201"/>
      <c r="M100" s="201"/>
      <c r="N100" s="201"/>
      <c r="O100" s="38" t="str">
        <f t="shared" si="17"/>
        <v/>
      </c>
      <c r="P100" s="201"/>
      <c r="Q100" s="294"/>
      <c r="R100" s="201"/>
      <c r="S100" s="201"/>
      <c r="T100" s="201"/>
      <c r="U100" s="78" t="str">
        <f t="shared" si="18"/>
        <v/>
      </c>
      <c r="V100" s="38" t="str">
        <f t="shared" si="19"/>
        <v/>
      </c>
      <c r="W100" s="201"/>
      <c r="X100" s="294"/>
      <c r="Y100" s="201"/>
      <c r="Z100" s="201"/>
      <c r="AA100" s="201"/>
      <c r="AB100" s="201"/>
      <c r="AC100" s="201"/>
      <c r="AD100" s="38" t="str">
        <f t="shared" si="20"/>
        <v/>
      </c>
    </row>
    <row r="101" spans="1:30" ht="31.95" customHeight="1" x14ac:dyDescent="0.3">
      <c r="A101" s="38" t="str">
        <f>IF('01_Proyectos'!A101="","",'01_Proyectos'!A101)</f>
        <v/>
      </c>
      <c r="B101" s="38" t="str">
        <f t="shared" si="14"/>
        <v/>
      </c>
      <c r="C101" s="34" t="str">
        <f t="shared" si="15"/>
        <v/>
      </c>
      <c r="D101" s="201"/>
      <c r="E101" s="294"/>
      <c r="F101" s="201"/>
      <c r="G101" s="201"/>
      <c r="H101" s="201"/>
      <c r="I101" s="38" t="str">
        <f t="shared" si="16"/>
        <v/>
      </c>
      <c r="J101" s="201"/>
      <c r="K101" s="294"/>
      <c r="L101" s="201"/>
      <c r="M101" s="201"/>
      <c r="N101" s="201"/>
      <c r="O101" s="38" t="str">
        <f t="shared" si="17"/>
        <v/>
      </c>
      <c r="P101" s="201"/>
      <c r="Q101" s="294"/>
      <c r="R101" s="201"/>
      <c r="S101" s="201"/>
      <c r="T101" s="201"/>
      <c r="U101" s="78" t="str">
        <f t="shared" si="18"/>
        <v/>
      </c>
      <c r="V101" s="38" t="str">
        <f t="shared" si="19"/>
        <v/>
      </c>
      <c r="W101" s="201"/>
      <c r="X101" s="294"/>
      <c r="Y101" s="201"/>
      <c r="Z101" s="201"/>
      <c r="AA101" s="201"/>
      <c r="AB101" s="201"/>
      <c r="AC101" s="201"/>
      <c r="AD101" s="38" t="str">
        <f t="shared" si="20"/>
        <v/>
      </c>
    </row>
    <row r="102" spans="1:30" ht="31.95" customHeight="1" x14ac:dyDescent="0.3">
      <c r="A102" s="38" t="str">
        <f>IF('01_Proyectos'!A102="","",'01_Proyectos'!A102)</f>
        <v/>
      </c>
      <c r="B102" s="38" t="str">
        <f t="shared" si="14"/>
        <v/>
      </c>
      <c r="C102" s="34" t="str">
        <f t="shared" si="15"/>
        <v/>
      </c>
      <c r="D102" s="201"/>
      <c r="E102" s="294"/>
      <c r="F102" s="201"/>
      <c r="G102" s="201"/>
      <c r="H102" s="201"/>
      <c r="I102" s="38" t="str">
        <f t="shared" si="16"/>
        <v/>
      </c>
      <c r="J102" s="201"/>
      <c r="K102" s="294"/>
      <c r="L102" s="201"/>
      <c r="M102" s="201"/>
      <c r="N102" s="201"/>
      <c r="O102" s="38" t="str">
        <f t="shared" si="17"/>
        <v/>
      </c>
      <c r="P102" s="201"/>
      <c r="Q102" s="294"/>
      <c r="R102" s="201"/>
      <c r="S102" s="201"/>
      <c r="T102" s="201"/>
      <c r="U102" s="78" t="str">
        <f t="shared" si="18"/>
        <v/>
      </c>
      <c r="V102" s="38" t="str">
        <f t="shared" si="19"/>
        <v/>
      </c>
      <c r="W102" s="201"/>
      <c r="X102" s="294"/>
      <c r="Y102" s="201"/>
      <c r="Z102" s="201"/>
      <c r="AA102" s="201"/>
      <c r="AB102" s="201"/>
      <c r="AC102" s="201"/>
      <c r="AD102" s="38" t="str">
        <f t="shared" si="20"/>
        <v/>
      </c>
    </row>
    <row r="103" spans="1:30" ht="31.95" customHeight="1" x14ac:dyDescent="0.3">
      <c r="A103" s="38" t="str">
        <f>IF('01_Proyectos'!A103="","",'01_Proyectos'!A103)</f>
        <v/>
      </c>
      <c r="B103" s="38" t="str">
        <f t="shared" si="14"/>
        <v/>
      </c>
      <c r="C103" s="34" t="str">
        <f t="shared" si="15"/>
        <v/>
      </c>
      <c r="D103" s="201"/>
      <c r="E103" s="294"/>
      <c r="F103" s="201"/>
      <c r="G103" s="201"/>
      <c r="H103" s="201"/>
      <c r="I103" s="38" t="str">
        <f t="shared" si="16"/>
        <v/>
      </c>
      <c r="J103" s="201"/>
      <c r="K103" s="294"/>
      <c r="L103" s="201"/>
      <c r="M103" s="201"/>
      <c r="N103" s="201"/>
      <c r="O103" s="38" t="str">
        <f t="shared" si="17"/>
        <v/>
      </c>
      <c r="P103" s="201"/>
      <c r="Q103" s="294"/>
      <c r="R103" s="201"/>
      <c r="S103" s="201"/>
      <c r="T103" s="201"/>
      <c r="U103" s="78" t="str">
        <f t="shared" si="18"/>
        <v/>
      </c>
      <c r="V103" s="38" t="str">
        <f t="shared" si="19"/>
        <v/>
      </c>
      <c r="W103" s="201"/>
      <c r="X103" s="294"/>
      <c r="Y103" s="201"/>
      <c r="Z103" s="201"/>
      <c r="AA103" s="201"/>
      <c r="AB103" s="201"/>
      <c r="AC103" s="201"/>
      <c r="AD103" s="38" t="str">
        <f t="shared" si="20"/>
        <v/>
      </c>
    </row>
  </sheetData>
  <sheetProtection algorithmName="SHA-512" hashValue="yXAHMk88mPQvkbg+oFFQ9gdvgn7UqiVKWzb6QvxUywbnh4bkZtYwuH5u+KJPe/UFcF3/rBs5zkr0vBMjJwSKsg==" saltValue="D6w5G9ZyTfttyNaoTsI0zQ==" spinCount="100000" sheet="1" formatColumns="0" formatRows="0" sort="0" autoFilter="0"/>
  <autoFilter ref="A3:AD103" xr:uid="{AD989561-7796-44D5-9113-45EEE42A67F1}"/>
  <conditionalFormatting sqref="H4:H103">
    <cfRule type="expression" dxfId="18" priority="1">
      <formula>$H4=INDEX(Cat_Estatus,6)</formula>
    </cfRule>
    <cfRule type="expression" dxfId="17" priority="2">
      <formula>$H4=INDEX(Cat_Estatus,5)</formula>
    </cfRule>
    <cfRule type="expression" dxfId="16" priority="3">
      <formula>$H4=INDEX(Cat_Estatus,2)</formula>
    </cfRule>
  </conditionalFormatting>
  <conditionalFormatting sqref="N4:N103">
    <cfRule type="expression" dxfId="15" priority="4">
      <formula>$N4=INDEX(Cat_Estatus,6)</formula>
    </cfRule>
    <cfRule type="expression" dxfId="14" priority="5">
      <formula>$N4=INDEX(Cat_Estatus,5)</formula>
    </cfRule>
    <cfRule type="expression" dxfId="13" priority="6">
      <formula>$N4=INDEX(Cat_Estatus,2)</formula>
    </cfRule>
  </conditionalFormatting>
  <conditionalFormatting sqref="T4:T103">
    <cfRule type="expression" dxfId="12" priority="7">
      <formula>$T4=INDEX(Cat_Estatus,6)</formula>
    </cfRule>
    <cfRule type="expression" dxfId="11" priority="8">
      <formula>$T4=INDEX(Cat_Estatus,5)</formula>
    </cfRule>
    <cfRule type="expression" dxfId="10" priority="9">
      <formula>$T4=INDEX(Cat_Estatus,2)</formula>
    </cfRule>
  </conditionalFormatting>
  <conditionalFormatting sqref="AA4:AA103">
    <cfRule type="expression" dxfId="9" priority="10">
      <formula>$AA4=INDEX(Cat_Estatus,6)</formula>
    </cfRule>
    <cfRule type="expression" dxfId="8" priority="11">
      <formula>$AA4=INDEX(Cat_Estatus,5)</formula>
    </cfRule>
    <cfRule type="expression" dxfId="7" priority="12">
      <formula>$AA4=INDEX(Cat_Estatus,2)</formula>
    </cfRule>
  </conditionalFormatting>
  <conditionalFormatting sqref="AD4:AD103">
    <cfRule type="expression" dxfId="6" priority="13">
      <formula>$AD4=INDEX(Cat_Estatus,6)</formula>
    </cfRule>
    <cfRule type="expression" dxfId="5" priority="14">
      <formula>$AD4=INDEX(Cat_Estatus,5)</formula>
    </cfRule>
    <cfRule type="expression" dxfId="4" priority="15">
      <formula>$AD4=INDEX(Cat_Estatus,2)</formula>
    </cfRule>
  </conditionalFormatting>
  <dataValidations count="6">
    <dataValidation type="list" allowBlank="1" showInputMessage="1" showErrorMessage="1" errorTitle="Valor no válido" error="Seleccione un valor del catálogo (99_Catálogos)." promptTitle="Valoración cerrada" prompt="Categoría definitiva. Es la única que se utiliza para el cálculo del IP. No sustituye automáticamente la valoración inicial del Ejecutor." sqref="G4:G103" xr:uid="{EE81E6DE-1458-4C7E-A878-AA5202A5AADC}">
      <formula1>Cat_Sust</formula1>
    </dataValidation>
    <dataValidation type="list" allowBlank="1" showInputMessage="1" showErrorMessage="1" errorTitle="Valor no válido" error="Seleccione un valor del catálogo (99_Catálogos)." promptTitle="Valoración cerrada" prompt="Categoría definitiva utilizada para el cálculo del IP." sqref="S4:S103 M4:M103" xr:uid="{3EAF5BFC-D2E2-4E76-8C15-965B619BC372}">
      <formula1>Cat_Sust</formula1>
    </dataValidation>
    <dataValidation type="list" allowBlank="1" showInputMessage="1" showErrorMessage="1" errorTitle="Valor no válido" error="Seleccione un valor del catálogo (99_Catálogos)." promptTitle="Cierre territorial" prompt="Confirme el uso de la puntuación continua calculada, o registre II si no existe información suficiente para distribuir la incidencia." sqref="Z4:Z103" xr:uid="{83A3D209-D563-49D5-8159-198D2AA9F82E}">
      <formula1>Cat_CierreT</formula1>
    </dataValidation>
    <dataValidation type="list" allowBlank="1" showInputMessage="1" showErrorMessage="1" errorTitle="Valor no válido" error="Seleccione un valor del catálogo (99_Catálogos)." sqref="N4:N103 T4:T103 AA4:AA103 H4:H103" xr:uid="{34E07282-9700-4A66-9B93-9E71A469066C}">
      <formula1>Cat_Estatus</formula1>
    </dataValidation>
    <dataValidation type="custom" allowBlank="1" showInputMessage="1" showErrorMessage="1" promptTitle="Folio / ID" prompt="Automático: refleja el Folio registrado en la misma fila de 01_Proyectos. No capture aquí." sqref="A4:A103" xr:uid="{14E1256F-04B6-4FFA-B78D-64B5E71AC10A}">
      <formula1>TRUE</formula1>
    </dataValidation>
    <dataValidation type="list" allowBlank="1" showInputMessage="1" showErrorMessage="1" errorTitle="Valor no válido" error="Elija una opción de la lista." promptTitle="No doble conteo" prompt="Ap. 6.3: verifique que una misma característica, beneficio o condición no se haya utilizado para elevar dos criterios distintos." sqref="AB4:AB103" xr:uid="{678FE27B-C4AB-4973-A455-196B6D477B8C}">
      <formula1>Cat_SiNo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E7C8A-5A3F-4358-8552-E60D2EB3FEEC}">
  <dimension ref="A1:S166"/>
  <sheetViews>
    <sheetView showGridLines="0" topLeftCell="C1" zoomScale="80" zoomScaleNormal="80" workbookViewId="0">
      <pane ySplit="12" topLeftCell="A13" activePane="bottomLeft" state="frozen"/>
      <selection pane="bottomLeft" activeCell="F14" sqref="F14"/>
    </sheetView>
  </sheetViews>
  <sheetFormatPr baseColWidth="10" defaultRowHeight="14.4" x14ac:dyDescent="0.3"/>
  <cols>
    <col min="1" max="1" width="14.44140625" style="13" customWidth="1"/>
    <col min="2" max="2" width="22.21875" style="13" customWidth="1"/>
    <col min="3" max="3" width="55.5546875" style="13" customWidth="1"/>
    <col min="4" max="4" width="44.44140625" style="13" customWidth="1"/>
    <col min="5" max="8" width="15.5546875" style="14" customWidth="1"/>
    <col min="9" max="12" width="13.6640625" style="14" customWidth="1"/>
    <col min="13" max="13" width="22.21875" style="14" customWidth="1"/>
    <col min="14" max="14" width="24.109375" style="14" customWidth="1"/>
    <col min="15" max="15" width="20.33203125" style="14" customWidth="1"/>
    <col min="16" max="16" width="22.21875" style="14" customWidth="1"/>
    <col min="17" max="17" width="11.5546875" style="13"/>
    <col min="18" max="18" width="27.77734375" style="13" customWidth="1"/>
    <col min="19" max="19" width="14.77734375" style="13" customWidth="1"/>
    <col min="20" max="16384" width="11.5546875" style="13"/>
  </cols>
  <sheetData>
    <row r="1" spans="1:19" ht="39.6" customHeight="1" x14ac:dyDescent="0.3">
      <c r="A1" s="350" t="s">
        <v>343</v>
      </c>
      <c r="B1" s="176"/>
      <c r="C1" s="176"/>
      <c r="D1" s="176"/>
      <c r="E1" s="148"/>
      <c r="F1" s="148"/>
      <c r="G1" s="148"/>
      <c r="H1" s="148"/>
      <c r="I1" s="148"/>
      <c r="J1" s="148"/>
      <c r="K1" s="148"/>
      <c r="L1" s="148"/>
      <c r="M1" s="148"/>
      <c r="N1" s="148"/>
      <c r="O1" s="148"/>
      <c r="P1" s="148"/>
      <c r="Q1" s="176"/>
      <c r="R1" s="176"/>
      <c r="S1" s="176"/>
    </row>
    <row r="2" spans="1:19" s="173" customFormat="1" ht="22.2" customHeight="1" x14ac:dyDescent="0.3">
      <c r="A2" s="171" t="s">
        <v>6267</v>
      </c>
      <c r="B2" s="171"/>
      <c r="C2" s="171"/>
      <c r="D2" s="171"/>
      <c r="E2" s="171"/>
      <c r="F2" s="171"/>
      <c r="G2" s="171"/>
      <c r="H2" s="171"/>
      <c r="I2" s="171"/>
      <c r="J2" s="171"/>
      <c r="K2" s="171"/>
    </row>
    <row r="3" spans="1:19" ht="23.4" customHeight="1" x14ac:dyDescent="0.3">
      <c r="A3" s="176"/>
      <c r="B3" s="176"/>
      <c r="C3" s="176"/>
      <c r="D3" s="176"/>
      <c r="E3" s="148"/>
      <c r="F3" s="148"/>
      <c r="G3" s="148"/>
      <c r="H3" s="148"/>
      <c r="I3" s="148"/>
      <c r="J3" s="148"/>
      <c r="K3" s="148"/>
      <c r="L3" s="148"/>
      <c r="M3" s="148"/>
      <c r="N3" s="148"/>
      <c r="O3" s="148"/>
      <c r="P3" s="148"/>
      <c r="Q3" s="176"/>
      <c r="R3" s="467" t="s">
        <v>6096</v>
      </c>
      <c r="S3" s="468"/>
    </row>
    <row r="4" spans="1:19" ht="24" customHeight="1" x14ac:dyDescent="0.3">
      <c r="A4" s="473" t="s">
        <v>344</v>
      </c>
      <c r="B4" s="473"/>
      <c r="C4" s="473"/>
      <c r="D4" s="473"/>
      <c r="E4" s="473"/>
      <c r="F4" s="473"/>
      <c r="G4" s="473"/>
      <c r="H4" s="473"/>
      <c r="I4" s="473"/>
      <c r="J4" s="473"/>
      <c r="K4" s="473"/>
      <c r="L4" s="473"/>
      <c r="M4" s="473"/>
      <c r="N4" s="473"/>
      <c r="O4" s="473"/>
      <c r="P4" s="473"/>
      <c r="Q4" s="176"/>
      <c r="R4" s="354" t="s">
        <v>354</v>
      </c>
      <c r="S4" s="354" t="s">
        <v>6271</v>
      </c>
    </row>
    <row r="5" spans="1:19" s="180" customFormat="1" ht="28.05" customHeight="1" x14ac:dyDescent="0.3">
      <c r="A5" s="462" t="s">
        <v>6268</v>
      </c>
      <c r="B5" s="461"/>
      <c r="C5" s="326" t="s">
        <v>345</v>
      </c>
      <c r="D5" s="326" t="s">
        <v>346</v>
      </c>
      <c r="E5" s="462" t="s">
        <v>348</v>
      </c>
      <c r="F5" s="461"/>
      <c r="G5" s="461"/>
      <c r="H5" s="461"/>
      <c r="I5" s="462" t="s">
        <v>6026</v>
      </c>
      <c r="J5" s="461"/>
      <c r="K5" s="461"/>
      <c r="L5" s="461"/>
      <c r="M5" s="462" t="s">
        <v>6028</v>
      </c>
      <c r="N5" s="461"/>
      <c r="O5" s="461"/>
      <c r="P5" s="463"/>
      <c r="Q5" s="179"/>
      <c r="R5" s="244" t="str">
        <f>INDEX(Cat_GP,1)</f>
        <v>Bajo</v>
      </c>
      <c r="S5" s="247">
        <f>$D$8</f>
        <v>4</v>
      </c>
    </row>
    <row r="6" spans="1:19" ht="36" customHeight="1" x14ac:dyDescent="0.3">
      <c r="A6" s="476" cm="1">
        <f t="array" ref="A6">SUMPRODUCT(--(Proy_Folio&lt;&gt;""))</f>
        <v>10</v>
      </c>
      <c r="B6" s="477"/>
      <c r="C6" s="327">
        <f>COUNTIF(Proy_Eleg,INDEX(Cat_ResEleg,1))</f>
        <v>8</v>
      </c>
      <c r="D6" s="327">
        <f>COUNTIF(Proy_Eleg,INDEX(Cat_ResEleg,2))</f>
        <v>1</v>
      </c>
      <c r="E6" s="478">
        <f>COUNTIF(Proy_Eleg,INDEX(Cat_ResEleg,3))</f>
        <v>1</v>
      </c>
      <c r="F6" s="477"/>
      <c r="G6" s="477"/>
      <c r="H6" s="477"/>
      <c r="I6" s="478">
        <f>COUNTIF(Proy_Procede,INDEX(Cat_SiNo,1))</f>
        <v>6</v>
      </c>
      <c r="J6" s="477"/>
      <c r="K6" s="477"/>
      <c r="L6" s="477"/>
      <c r="M6" s="478">
        <f>COUNTIF('09_Alertas'!$L$4:$L$103,"?*")</f>
        <v>1</v>
      </c>
      <c r="N6" s="477"/>
      <c r="O6" s="477"/>
      <c r="P6" s="479"/>
      <c r="Q6" s="176"/>
      <c r="R6" s="245" t="str">
        <f>INDEX(Cat_GP,2)</f>
        <v>Medio</v>
      </c>
      <c r="S6" s="248">
        <f>$E$8</f>
        <v>2</v>
      </c>
    </row>
    <row r="7" spans="1:19" s="180" customFormat="1" ht="28.05" customHeight="1" x14ac:dyDescent="0.3">
      <c r="A7" s="460" t="s">
        <v>347</v>
      </c>
      <c r="B7" s="461"/>
      <c r="C7" s="326" t="s">
        <v>6023</v>
      </c>
      <c r="D7" s="326" t="s">
        <v>6024</v>
      </c>
      <c r="E7" s="462" t="s">
        <v>6025</v>
      </c>
      <c r="F7" s="461"/>
      <c r="G7" s="461"/>
      <c r="H7" s="461"/>
      <c r="I7" s="462" t="s">
        <v>6027</v>
      </c>
      <c r="J7" s="461"/>
      <c r="K7" s="461"/>
      <c r="L7" s="461"/>
      <c r="M7" s="462" t="s">
        <v>6029</v>
      </c>
      <c r="N7" s="461"/>
      <c r="O7" s="461"/>
      <c r="P7" s="463"/>
      <c r="Q7" s="179"/>
      <c r="R7" s="245" t="str">
        <f>INDEX(Cat_GP,3)</f>
        <v>Alto</v>
      </c>
      <c r="S7" s="248">
        <f>$I$8</f>
        <v>4</v>
      </c>
    </row>
    <row r="8" spans="1:19" ht="36" customHeight="1" x14ac:dyDescent="0.3">
      <c r="A8" s="469">
        <f>IFERROR(ROUND(AVERAGE(Proy_IP),1),"—")</f>
        <v>77.8</v>
      </c>
      <c r="B8" s="470"/>
      <c r="C8" s="328">
        <f>COUNTIF(Al_Num,"&gt;0")</f>
        <v>4</v>
      </c>
      <c r="D8" s="328">
        <f>COUNTIF(Proy_GP,INDEX(Cat_GP,1))</f>
        <v>4</v>
      </c>
      <c r="E8" s="471">
        <f>COUNTIF(Proy_GP,INDEX(Cat_GP,2))</f>
        <v>2</v>
      </c>
      <c r="F8" s="470"/>
      <c r="G8" s="470"/>
      <c r="H8" s="470"/>
      <c r="I8" s="471">
        <f>COUNTIF(Proy_GP,INDEX(Cat_GP,3))</f>
        <v>4</v>
      </c>
      <c r="J8" s="470"/>
      <c r="K8" s="470"/>
      <c r="L8" s="470"/>
      <c r="M8" s="471">
        <f>$A$6-$D$8-$E$8-$I$8</f>
        <v>0</v>
      </c>
      <c r="N8" s="470"/>
      <c r="O8" s="470"/>
      <c r="P8" s="472"/>
      <c r="Q8" s="176"/>
      <c r="R8" s="246" t="str">
        <f>"Sin determinar / II"</f>
        <v>Sin determinar / II</v>
      </c>
      <c r="S8" s="249">
        <f>$M$8</f>
        <v>0</v>
      </c>
    </row>
    <row r="9" spans="1:19" ht="10.050000000000001" customHeight="1" x14ac:dyDescent="0.3">
      <c r="A9" s="176"/>
      <c r="B9" s="176"/>
      <c r="C9" s="176"/>
      <c r="D9" s="176"/>
      <c r="E9" s="148"/>
      <c r="F9" s="148"/>
      <c r="G9" s="148"/>
      <c r="H9" s="148"/>
      <c r="I9" s="148"/>
      <c r="J9" s="148"/>
      <c r="K9" s="148"/>
      <c r="L9" s="148"/>
      <c r="M9" s="148"/>
      <c r="N9" s="148"/>
      <c r="O9" s="148"/>
      <c r="P9" s="148"/>
      <c r="Q9" s="176"/>
      <c r="R9" s="176"/>
      <c r="S9" s="176"/>
    </row>
    <row r="10" spans="1:19" s="161" customFormat="1" ht="30" customHeight="1" x14ac:dyDescent="0.3">
      <c r="A10" s="474" t="s">
        <v>6269</v>
      </c>
      <c r="B10" s="475"/>
      <c r="C10" s="475"/>
      <c r="D10" s="475"/>
      <c r="E10" s="475"/>
      <c r="F10" s="475"/>
      <c r="G10" s="475"/>
      <c r="H10" s="475"/>
      <c r="I10" s="475"/>
      <c r="J10" s="475"/>
      <c r="K10" s="475"/>
      <c r="L10" s="475"/>
      <c r="M10" s="475"/>
      <c r="N10" s="475"/>
      <c r="O10" s="475"/>
      <c r="P10" s="475"/>
      <c r="Q10" s="174"/>
      <c r="R10" s="174"/>
      <c r="S10" s="174"/>
    </row>
    <row r="11" spans="1:19" ht="22.05" customHeight="1" thickBot="1" x14ac:dyDescent="0.35">
      <c r="A11" s="325" t="str">
        <f>"ORDEN DE PRELACIÓN — "&amp;COUNTIFS(Proy_Procede,INDEX(Cat_SiNo,1),Proy_Participa,"&lt;&gt;"&amp;INDEX(Cat_SiNo,2))&amp;" programas y proyectos que participan en la comparación general"</f>
        <v>ORDEN DE PRELACIÓN — 5 programas y proyectos que participan en la comparación general</v>
      </c>
      <c r="B11" s="325"/>
      <c r="C11" s="325"/>
      <c r="D11" s="325"/>
      <c r="E11" s="464" t="s">
        <v>6089</v>
      </c>
      <c r="F11" s="464"/>
      <c r="G11" s="464"/>
      <c r="H11" s="464"/>
      <c r="I11" s="466" t="s">
        <v>6090</v>
      </c>
      <c r="J11" s="466"/>
      <c r="K11" s="466"/>
      <c r="L11" s="466"/>
      <c r="M11" s="465" t="s">
        <v>6091</v>
      </c>
      <c r="N11" s="465"/>
      <c r="O11" s="465"/>
      <c r="P11" s="465"/>
      <c r="Q11" s="176"/>
      <c r="R11" s="176"/>
      <c r="S11" s="176"/>
    </row>
    <row r="12" spans="1:19" s="178" customFormat="1" ht="37.950000000000003" customHeight="1" x14ac:dyDescent="0.3">
      <c r="A12" s="366" t="s">
        <v>6146</v>
      </c>
      <c r="B12" s="360" t="s">
        <v>349</v>
      </c>
      <c r="C12" s="360" t="s">
        <v>6270</v>
      </c>
      <c r="D12" s="360" t="s">
        <v>115</v>
      </c>
      <c r="E12" s="360" t="s">
        <v>350</v>
      </c>
      <c r="F12" s="360" t="s">
        <v>351</v>
      </c>
      <c r="G12" s="360" t="s">
        <v>352</v>
      </c>
      <c r="H12" s="360" t="s">
        <v>353</v>
      </c>
      <c r="I12" s="360" t="s">
        <v>6092</v>
      </c>
      <c r="J12" s="360" t="s">
        <v>6093</v>
      </c>
      <c r="K12" s="360" t="s">
        <v>6094</v>
      </c>
      <c r="L12" s="360" t="s">
        <v>6095</v>
      </c>
      <c r="M12" s="360" t="s">
        <v>195</v>
      </c>
      <c r="N12" s="360" t="s">
        <v>354</v>
      </c>
      <c r="O12" s="360" t="s">
        <v>355</v>
      </c>
      <c r="P12" s="369" t="s">
        <v>356</v>
      </c>
      <c r="Q12" s="177"/>
      <c r="R12" s="177"/>
      <c r="S12" s="177"/>
    </row>
    <row r="13" spans="1:19" ht="40.799999999999997" customHeight="1" x14ac:dyDescent="0.3">
      <c r="A13" s="367" t="str">
        <f t="shared" ref="A13:A44" si="0">IF($B13="","",_xlfn.XLOOKUP($B13,Proy_Folio,Proy_Pos,"")&amp;" de "&amp;COUNTIFS(Proy_Procede,INDEX(Cat_SiNo,1),Proy_Participa,"&lt;&gt;"&amp;INDEX(Cat_SiNo,2)))</f>
        <v>1 de 5</v>
      </c>
      <c r="B13" s="355" t="str">
        <f t="shared" ref="B13:B44" si="1">IFERROR(INDEX(Proy_Folio,MATCH(ROW()-12,Proy_Orden,0)),"")</f>
        <v>PPI-EJEMPLO-01</v>
      </c>
      <c r="C13" s="355" t="str">
        <f t="shared" ref="C13:C44" si="2">IF($B13="","",_xlfn.XLOOKUP($B13,Proy_Folio,Proy_Nombre,"")&amp;"")</f>
        <v>EJEMPLO · Rehabilitación del sistema de agua potable para restablecer el servicio, con captación, línea de conducción y 320 tomas domiciliarias, Acteopan, Acteopan, Puebla</v>
      </c>
      <c r="D13" s="355" t="str">
        <f t="shared" ref="D13:D44" si="3">IF($B13="","",_xlfn.XLOOKUP($B13,Proy_Folio,Proy_Ejecutor,"")&amp;"")</f>
        <v>020 Comisión Estatal de Agua y Saneamiento del Estado de Puebla</v>
      </c>
      <c r="E13" s="356">
        <f t="shared" ref="E13:E44" si="4">IF($B13="","",_xlfn.XLOOKUP($B13,Proy_Folio,Proy_V,""))</f>
        <v>100</v>
      </c>
      <c r="F13" s="356">
        <f t="shared" ref="F13:F44" si="5">IF($B13="","",_xlfn.XLOOKUP($B13,Proy_Folio,Proy_N,""))</f>
        <v>100</v>
      </c>
      <c r="G13" s="356">
        <f t="shared" ref="G13:G44" si="6">IF($B13="","",_xlfn.XLOOKUP($B13,Proy_Folio,Proy_I,""))</f>
        <v>100</v>
      </c>
      <c r="H13" s="356">
        <f t="shared" ref="H13:H44" si="7">IF($B13="","",_xlfn.XLOOKUP($B13,Proy_Folio,Proy_T,""))</f>
        <v>100</v>
      </c>
      <c r="I13" s="357">
        <f t="shared" ref="I13:I44" si="8">IF($B13="","",_xlfn.XLOOKUP($B13,Proy_Folio,Proy_ApV,""))</f>
        <v>14.000000000000002</v>
      </c>
      <c r="J13" s="357">
        <f t="shared" ref="J13:J44" si="9">IF($B13="","",_xlfn.XLOOKUP($B13,Proy_Folio,Proy_ApN,""))</f>
        <v>33</v>
      </c>
      <c r="K13" s="357">
        <f t="shared" ref="K13:K44" si="10">IF($B13="","",_xlfn.XLOOKUP($B13,Proy_Folio,Proy_ApI,""))</f>
        <v>33</v>
      </c>
      <c r="L13" s="357">
        <f t="shared" ref="L13:L44" si="11">IF($B13="","",_xlfn.XLOOKUP($B13,Proy_Folio,Proy_ApT,""))</f>
        <v>20</v>
      </c>
      <c r="M13" s="358">
        <f t="shared" ref="M13:M44" si="12">IF($B13="","",_xlfn.XLOOKUP($B13,Proy_Folio,Proy_IP,""))</f>
        <v>100</v>
      </c>
      <c r="N13" s="359" t="str">
        <f t="shared" ref="N13:N44" si="13">IF($B13="","",_xlfn.XLOOKUP($B13,Proy_Folio,Proy_GP,"")&amp;"")</f>
        <v>Alto</v>
      </c>
      <c r="O13" s="359" t="str">
        <f t="shared" ref="O13:O44" si="14">IF($B13="","",_xlfn.XLOOKUP($B13,Proy_Folio,Proy_Eleg,"")&amp;"")</f>
        <v>Elegible</v>
      </c>
      <c r="P13" s="370" t="str">
        <f t="shared" ref="P13:P44" si="15">IF($B13="","",_xlfn.XLOOKUP($B13,Rev_Folio,Rev_EstCons,"")&amp;"")</f>
        <v>Cerrado</v>
      </c>
    </row>
    <row r="14" spans="1:19" ht="40.799999999999997" customHeight="1" x14ac:dyDescent="0.3">
      <c r="A14" s="367" t="str">
        <f t="shared" si="0"/>
        <v>2 de 5</v>
      </c>
      <c r="B14" s="355" t="str">
        <f t="shared" si="1"/>
        <v>PPI-EJEMPLO-05</v>
      </c>
      <c r="C14" s="355" t="str">
        <f t="shared" si="2"/>
        <v>EJEMPLO · Construcción de drenaje pluvial para eliminar inundaciones recurrentes, con 1.8 km de colector y ocho bocas de tormenta, colonia poniente, Tehuacán, Puebla</v>
      </c>
      <c r="D14" s="355" t="str">
        <f t="shared" si="3"/>
        <v>020 Comisión Estatal de Agua y Saneamiento del Estado de Puebla</v>
      </c>
      <c r="E14" s="356">
        <f t="shared" si="4"/>
        <v>50</v>
      </c>
      <c r="F14" s="356">
        <f t="shared" si="5"/>
        <v>100</v>
      </c>
      <c r="G14" s="356">
        <f t="shared" si="6"/>
        <v>100</v>
      </c>
      <c r="H14" s="356">
        <f t="shared" si="7"/>
        <v>50</v>
      </c>
      <c r="I14" s="357">
        <f t="shared" si="8"/>
        <v>7.0000000000000009</v>
      </c>
      <c r="J14" s="357">
        <f t="shared" si="9"/>
        <v>33</v>
      </c>
      <c r="K14" s="357">
        <f t="shared" si="10"/>
        <v>33</v>
      </c>
      <c r="L14" s="357">
        <f t="shared" si="11"/>
        <v>10</v>
      </c>
      <c r="M14" s="358">
        <f t="shared" si="12"/>
        <v>83</v>
      </c>
      <c r="N14" s="359" t="str">
        <f t="shared" si="13"/>
        <v>Bajo</v>
      </c>
      <c r="O14" s="359" t="str">
        <f t="shared" si="14"/>
        <v>Elegible</v>
      </c>
      <c r="P14" s="370" t="str">
        <f t="shared" si="15"/>
        <v>Cerrado</v>
      </c>
    </row>
    <row r="15" spans="1:19" ht="40.799999999999997" customHeight="1" x14ac:dyDescent="0.3">
      <c r="A15" s="367" t="str">
        <f t="shared" si="0"/>
        <v>3 de 5</v>
      </c>
      <c r="B15" s="355" t="str">
        <f t="shared" si="1"/>
        <v>PPI-EJEMPLO-04</v>
      </c>
      <c r="C15" s="355" t="str">
        <f t="shared" si="2"/>
        <v>EJEMPLO · Construcción de dos aulas didácticas para sustituir aulas provisionales, con obra exterior asociada, Aquixtla, Aquixtla, Puebla</v>
      </c>
      <c r="D15" s="355" t="str">
        <f t="shared" si="3"/>
        <v>012 Secretaría de Educación Pública</v>
      </c>
      <c r="E15" s="356">
        <f t="shared" si="4"/>
        <v>100</v>
      </c>
      <c r="F15" s="356">
        <f t="shared" si="5"/>
        <v>100</v>
      </c>
      <c r="G15" s="356">
        <f t="shared" si="6"/>
        <v>50</v>
      </c>
      <c r="H15" s="356">
        <f t="shared" si="7"/>
        <v>50</v>
      </c>
      <c r="I15" s="357">
        <f t="shared" si="8"/>
        <v>14.000000000000002</v>
      </c>
      <c r="J15" s="357">
        <f t="shared" si="9"/>
        <v>33</v>
      </c>
      <c r="K15" s="357">
        <f t="shared" si="10"/>
        <v>16.5</v>
      </c>
      <c r="L15" s="357">
        <f t="shared" si="11"/>
        <v>10</v>
      </c>
      <c r="M15" s="358">
        <f t="shared" si="12"/>
        <v>73.5</v>
      </c>
      <c r="N15" s="359" t="str">
        <f t="shared" si="13"/>
        <v>Alto</v>
      </c>
      <c r="O15" s="359" t="str">
        <f t="shared" si="14"/>
        <v>Elegible</v>
      </c>
      <c r="P15" s="370" t="str">
        <f t="shared" si="15"/>
        <v>Cerrado</v>
      </c>
    </row>
    <row r="16" spans="1:19" ht="40.799999999999997" customHeight="1" x14ac:dyDescent="0.3">
      <c r="A16" s="367" t="str">
        <f t="shared" si="0"/>
        <v>4 de 5</v>
      </c>
      <c r="B16" s="355" t="str">
        <f t="shared" si="1"/>
        <v>PPI-EJEMPLO-02</v>
      </c>
      <c r="C16" s="355" t="str">
        <f t="shared" si="2"/>
        <v>EJEMPLO · Equipamiento de dos centros de salud para completar el cuadro básico, con equipo de consultorio y laboratorio, Tehuacán, Tehuacán, Puebla</v>
      </c>
      <c r="D16" s="355" t="str">
        <f t="shared" si="3"/>
        <v>013 Servicios de Salud del Estado de Puebla</v>
      </c>
      <c r="E16" s="356">
        <f t="shared" si="4"/>
        <v>50</v>
      </c>
      <c r="F16" s="356">
        <f t="shared" si="5"/>
        <v>50</v>
      </c>
      <c r="G16" s="356">
        <f t="shared" si="6"/>
        <v>50</v>
      </c>
      <c r="H16" s="356">
        <f t="shared" si="7"/>
        <v>100</v>
      </c>
      <c r="I16" s="357">
        <f t="shared" si="8"/>
        <v>7.0000000000000009</v>
      </c>
      <c r="J16" s="357">
        <f t="shared" si="9"/>
        <v>16.5</v>
      </c>
      <c r="K16" s="357">
        <f t="shared" si="10"/>
        <v>16.5</v>
      </c>
      <c r="L16" s="357">
        <f t="shared" si="11"/>
        <v>20</v>
      </c>
      <c r="M16" s="358">
        <f t="shared" si="12"/>
        <v>60</v>
      </c>
      <c r="N16" s="359" t="str">
        <f t="shared" si="13"/>
        <v>Alto</v>
      </c>
      <c r="O16" s="359" t="str">
        <f t="shared" si="14"/>
        <v>Elegible</v>
      </c>
      <c r="P16" s="370" t="str">
        <f t="shared" si="15"/>
        <v>Cerrado</v>
      </c>
    </row>
    <row r="17" spans="1:16" ht="28.05" customHeight="1" x14ac:dyDescent="0.3">
      <c r="A17" s="367" t="str">
        <f t="shared" si="0"/>
        <v>5 de 5</v>
      </c>
      <c r="B17" s="355" t="str">
        <f t="shared" si="1"/>
        <v>PPI-EJEMPLO-10</v>
      </c>
      <c r="C17" s="355" t="str">
        <f t="shared" si="2"/>
        <v>EJEMPLO · Programa de sustitución de luminarias por tecnología LED en tres municipios rurales, con 1,450 puntos de luz de características homogéneas, Puebla</v>
      </c>
      <c r="D17" s="355" t="str">
        <f t="shared" si="3"/>
        <v>132 Secretaría de Infraestructura</v>
      </c>
      <c r="E17" s="356">
        <f t="shared" si="4"/>
        <v>50</v>
      </c>
      <c r="F17" s="356">
        <f t="shared" si="5"/>
        <v>50</v>
      </c>
      <c r="G17" s="356">
        <f t="shared" si="6"/>
        <v>50</v>
      </c>
      <c r="H17" s="356">
        <f t="shared" si="7"/>
        <v>51.724137931034484</v>
      </c>
      <c r="I17" s="357">
        <f t="shared" si="8"/>
        <v>7.0000000000000009</v>
      </c>
      <c r="J17" s="357">
        <f t="shared" si="9"/>
        <v>16.5</v>
      </c>
      <c r="K17" s="357">
        <f t="shared" si="10"/>
        <v>16.5</v>
      </c>
      <c r="L17" s="357">
        <f t="shared" si="11"/>
        <v>10.344827586206897</v>
      </c>
      <c r="M17" s="358">
        <f t="shared" si="12"/>
        <v>50.3</v>
      </c>
      <c r="N17" s="359" t="str">
        <f t="shared" si="13"/>
        <v>Medio</v>
      </c>
      <c r="O17" s="359" t="str">
        <f t="shared" si="14"/>
        <v>Elegible</v>
      </c>
      <c r="P17" s="370" t="str">
        <f t="shared" si="15"/>
        <v>Cerrado</v>
      </c>
    </row>
    <row r="18" spans="1:16" ht="28.05" customHeight="1" x14ac:dyDescent="0.3">
      <c r="A18" s="367" t="str">
        <f t="shared" si="0"/>
        <v/>
      </c>
      <c r="B18" s="355" t="str">
        <f t="shared" si="1"/>
        <v/>
      </c>
      <c r="C18" s="355" t="str">
        <f t="shared" si="2"/>
        <v/>
      </c>
      <c r="D18" s="355" t="str">
        <f t="shared" si="3"/>
        <v/>
      </c>
      <c r="E18" s="356" t="str">
        <f t="shared" si="4"/>
        <v/>
      </c>
      <c r="F18" s="356" t="str">
        <f t="shared" si="5"/>
        <v/>
      </c>
      <c r="G18" s="356" t="str">
        <f t="shared" si="6"/>
        <v/>
      </c>
      <c r="H18" s="356" t="str">
        <f t="shared" si="7"/>
        <v/>
      </c>
      <c r="I18" s="357" t="str">
        <f t="shared" si="8"/>
        <v/>
      </c>
      <c r="J18" s="357" t="str">
        <f t="shared" si="9"/>
        <v/>
      </c>
      <c r="K18" s="357" t="str">
        <f t="shared" si="10"/>
        <v/>
      </c>
      <c r="L18" s="357" t="str">
        <f t="shared" si="11"/>
        <v/>
      </c>
      <c r="M18" s="358" t="str">
        <f t="shared" si="12"/>
        <v/>
      </c>
      <c r="N18" s="359" t="str">
        <f t="shared" si="13"/>
        <v/>
      </c>
      <c r="O18" s="359" t="str">
        <f t="shared" si="14"/>
        <v/>
      </c>
      <c r="P18" s="370" t="str">
        <f t="shared" si="15"/>
        <v/>
      </c>
    </row>
    <row r="19" spans="1:16" ht="28.05" customHeight="1" x14ac:dyDescent="0.3">
      <c r="A19" s="367" t="str">
        <f t="shared" si="0"/>
        <v/>
      </c>
      <c r="B19" s="355" t="str">
        <f t="shared" si="1"/>
        <v/>
      </c>
      <c r="C19" s="355" t="str">
        <f t="shared" si="2"/>
        <v/>
      </c>
      <c r="D19" s="355" t="str">
        <f t="shared" si="3"/>
        <v/>
      </c>
      <c r="E19" s="356" t="str">
        <f t="shared" si="4"/>
        <v/>
      </c>
      <c r="F19" s="356" t="str">
        <f t="shared" si="5"/>
        <v/>
      </c>
      <c r="G19" s="356" t="str">
        <f t="shared" si="6"/>
        <v/>
      </c>
      <c r="H19" s="356" t="str">
        <f t="shared" si="7"/>
        <v/>
      </c>
      <c r="I19" s="357" t="str">
        <f t="shared" si="8"/>
        <v/>
      </c>
      <c r="J19" s="357" t="str">
        <f t="shared" si="9"/>
        <v/>
      </c>
      <c r="K19" s="357" t="str">
        <f t="shared" si="10"/>
        <v/>
      </c>
      <c r="L19" s="357" t="str">
        <f t="shared" si="11"/>
        <v/>
      </c>
      <c r="M19" s="358" t="str">
        <f t="shared" si="12"/>
        <v/>
      </c>
      <c r="N19" s="359" t="str">
        <f t="shared" si="13"/>
        <v/>
      </c>
      <c r="O19" s="359" t="str">
        <f t="shared" si="14"/>
        <v/>
      </c>
      <c r="P19" s="370" t="str">
        <f t="shared" si="15"/>
        <v/>
      </c>
    </row>
    <row r="20" spans="1:16" ht="28.05" customHeight="1" x14ac:dyDescent="0.3">
      <c r="A20" s="367" t="str">
        <f t="shared" si="0"/>
        <v/>
      </c>
      <c r="B20" s="355" t="str">
        <f t="shared" si="1"/>
        <v/>
      </c>
      <c r="C20" s="355" t="str">
        <f t="shared" si="2"/>
        <v/>
      </c>
      <c r="D20" s="355" t="str">
        <f t="shared" si="3"/>
        <v/>
      </c>
      <c r="E20" s="356" t="str">
        <f t="shared" si="4"/>
        <v/>
      </c>
      <c r="F20" s="356" t="str">
        <f t="shared" si="5"/>
        <v/>
      </c>
      <c r="G20" s="356" t="str">
        <f t="shared" si="6"/>
        <v/>
      </c>
      <c r="H20" s="356" t="str">
        <f t="shared" si="7"/>
        <v/>
      </c>
      <c r="I20" s="357" t="str">
        <f t="shared" si="8"/>
        <v/>
      </c>
      <c r="J20" s="357" t="str">
        <f t="shared" si="9"/>
        <v/>
      </c>
      <c r="K20" s="357" t="str">
        <f t="shared" si="10"/>
        <v/>
      </c>
      <c r="L20" s="357" t="str">
        <f t="shared" si="11"/>
        <v/>
      </c>
      <c r="M20" s="358" t="str">
        <f t="shared" si="12"/>
        <v/>
      </c>
      <c r="N20" s="359" t="str">
        <f t="shared" si="13"/>
        <v/>
      </c>
      <c r="O20" s="359" t="str">
        <f t="shared" si="14"/>
        <v/>
      </c>
      <c r="P20" s="370" t="str">
        <f t="shared" si="15"/>
        <v/>
      </c>
    </row>
    <row r="21" spans="1:16" ht="28.05" customHeight="1" x14ac:dyDescent="0.3">
      <c r="A21" s="367" t="str">
        <f t="shared" si="0"/>
        <v/>
      </c>
      <c r="B21" s="355" t="str">
        <f t="shared" si="1"/>
        <v/>
      </c>
      <c r="C21" s="355" t="str">
        <f t="shared" si="2"/>
        <v/>
      </c>
      <c r="D21" s="355" t="str">
        <f t="shared" si="3"/>
        <v/>
      </c>
      <c r="E21" s="356" t="str">
        <f t="shared" si="4"/>
        <v/>
      </c>
      <c r="F21" s="356" t="str">
        <f t="shared" si="5"/>
        <v/>
      </c>
      <c r="G21" s="356" t="str">
        <f t="shared" si="6"/>
        <v/>
      </c>
      <c r="H21" s="356" t="str">
        <f t="shared" si="7"/>
        <v/>
      </c>
      <c r="I21" s="357" t="str">
        <f t="shared" si="8"/>
        <v/>
      </c>
      <c r="J21" s="357" t="str">
        <f t="shared" si="9"/>
        <v/>
      </c>
      <c r="K21" s="357" t="str">
        <f t="shared" si="10"/>
        <v/>
      </c>
      <c r="L21" s="357" t="str">
        <f t="shared" si="11"/>
        <v/>
      </c>
      <c r="M21" s="358" t="str">
        <f t="shared" si="12"/>
        <v/>
      </c>
      <c r="N21" s="359" t="str">
        <f t="shared" si="13"/>
        <v/>
      </c>
      <c r="O21" s="359" t="str">
        <f t="shared" si="14"/>
        <v/>
      </c>
      <c r="P21" s="370" t="str">
        <f t="shared" si="15"/>
        <v/>
      </c>
    </row>
    <row r="22" spans="1:16" ht="28.05" customHeight="1" x14ac:dyDescent="0.3">
      <c r="A22" s="367" t="str">
        <f t="shared" si="0"/>
        <v/>
      </c>
      <c r="B22" s="355" t="str">
        <f t="shared" si="1"/>
        <v/>
      </c>
      <c r="C22" s="355" t="str">
        <f t="shared" si="2"/>
        <v/>
      </c>
      <c r="D22" s="355" t="str">
        <f t="shared" si="3"/>
        <v/>
      </c>
      <c r="E22" s="356" t="str">
        <f t="shared" si="4"/>
        <v/>
      </c>
      <c r="F22" s="356" t="str">
        <f t="shared" si="5"/>
        <v/>
      </c>
      <c r="G22" s="356" t="str">
        <f t="shared" si="6"/>
        <v/>
      </c>
      <c r="H22" s="356" t="str">
        <f t="shared" si="7"/>
        <v/>
      </c>
      <c r="I22" s="357" t="str">
        <f t="shared" si="8"/>
        <v/>
      </c>
      <c r="J22" s="357" t="str">
        <f t="shared" si="9"/>
        <v/>
      </c>
      <c r="K22" s="357" t="str">
        <f t="shared" si="10"/>
        <v/>
      </c>
      <c r="L22" s="357" t="str">
        <f t="shared" si="11"/>
        <v/>
      </c>
      <c r="M22" s="358" t="str">
        <f t="shared" si="12"/>
        <v/>
      </c>
      <c r="N22" s="359" t="str">
        <f t="shared" si="13"/>
        <v/>
      </c>
      <c r="O22" s="359" t="str">
        <f t="shared" si="14"/>
        <v/>
      </c>
      <c r="P22" s="370" t="str">
        <f t="shared" si="15"/>
        <v/>
      </c>
    </row>
    <row r="23" spans="1:16" ht="28.05" customHeight="1" x14ac:dyDescent="0.3">
      <c r="A23" s="367" t="str">
        <f t="shared" si="0"/>
        <v/>
      </c>
      <c r="B23" s="355" t="str">
        <f t="shared" si="1"/>
        <v/>
      </c>
      <c r="C23" s="355" t="str">
        <f t="shared" si="2"/>
        <v/>
      </c>
      <c r="D23" s="355" t="str">
        <f t="shared" si="3"/>
        <v/>
      </c>
      <c r="E23" s="356" t="str">
        <f t="shared" si="4"/>
        <v/>
      </c>
      <c r="F23" s="356" t="str">
        <f t="shared" si="5"/>
        <v/>
      </c>
      <c r="G23" s="356" t="str">
        <f t="shared" si="6"/>
        <v/>
      </c>
      <c r="H23" s="356" t="str">
        <f t="shared" si="7"/>
        <v/>
      </c>
      <c r="I23" s="357" t="str">
        <f t="shared" si="8"/>
        <v/>
      </c>
      <c r="J23" s="357" t="str">
        <f t="shared" si="9"/>
        <v/>
      </c>
      <c r="K23" s="357" t="str">
        <f t="shared" si="10"/>
        <v/>
      </c>
      <c r="L23" s="357" t="str">
        <f t="shared" si="11"/>
        <v/>
      </c>
      <c r="M23" s="358" t="str">
        <f t="shared" si="12"/>
        <v/>
      </c>
      <c r="N23" s="359" t="str">
        <f t="shared" si="13"/>
        <v/>
      </c>
      <c r="O23" s="359" t="str">
        <f t="shared" si="14"/>
        <v/>
      </c>
      <c r="P23" s="370" t="str">
        <f t="shared" si="15"/>
        <v/>
      </c>
    </row>
    <row r="24" spans="1:16" ht="28.05" customHeight="1" x14ac:dyDescent="0.3">
      <c r="A24" s="367" t="str">
        <f t="shared" si="0"/>
        <v/>
      </c>
      <c r="B24" s="355" t="str">
        <f t="shared" si="1"/>
        <v/>
      </c>
      <c r="C24" s="355" t="str">
        <f t="shared" si="2"/>
        <v/>
      </c>
      <c r="D24" s="355" t="str">
        <f t="shared" si="3"/>
        <v/>
      </c>
      <c r="E24" s="356" t="str">
        <f t="shared" si="4"/>
        <v/>
      </c>
      <c r="F24" s="356" t="str">
        <f t="shared" si="5"/>
        <v/>
      </c>
      <c r="G24" s="356" t="str">
        <f t="shared" si="6"/>
        <v/>
      </c>
      <c r="H24" s="356" t="str">
        <f t="shared" si="7"/>
        <v/>
      </c>
      <c r="I24" s="357" t="str">
        <f t="shared" si="8"/>
        <v/>
      </c>
      <c r="J24" s="357" t="str">
        <f t="shared" si="9"/>
        <v/>
      </c>
      <c r="K24" s="357" t="str">
        <f t="shared" si="10"/>
        <v/>
      </c>
      <c r="L24" s="357" t="str">
        <f t="shared" si="11"/>
        <v/>
      </c>
      <c r="M24" s="358" t="str">
        <f t="shared" si="12"/>
        <v/>
      </c>
      <c r="N24" s="359" t="str">
        <f t="shared" si="13"/>
        <v/>
      </c>
      <c r="O24" s="359" t="str">
        <f t="shared" si="14"/>
        <v/>
      </c>
      <c r="P24" s="370" t="str">
        <f t="shared" si="15"/>
        <v/>
      </c>
    </row>
    <row r="25" spans="1:16" ht="28.05" customHeight="1" x14ac:dyDescent="0.3">
      <c r="A25" s="367" t="str">
        <f t="shared" si="0"/>
        <v/>
      </c>
      <c r="B25" s="355" t="str">
        <f t="shared" si="1"/>
        <v/>
      </c>
      <c r="C25" s="355" t="str">
        <f t="shared" si="2"/>
        <v/>
      </c>
      <c r="D25" s="355" t="str">
        <f t="shared" si="3"/>
        <v/>
      </c>
      <c r="E25" s="356" t="str">
        <f t="shared" si="4"/>
        <v/>
      </c>
      <c r="F25" s="356" t="str">
        <f t="shared" si="5"/>
        <v/>
      </c>
      <c r="G25" s="356" t="str">
        <f t="shared" si="6"/>
        <v/>
      </c>
      <c r="H25" s="356" t="str">
        <f t="shared" si="7"/>
        <v/>
      </c>
      <c r="I25" s="357" t="str">
        <f t="shared" si="8"/>
        <v/>
      </c>
      <c r="J25" s="357" t="str">
        <f t="shared" si="9"/>
        <v/>
      </c>
      <c r="K25" s="357" t="str">
        <f t="shared" si="10"/>
        <v/>
      </c>
      <c r="L25" s="357" t="str">
        <f t="shared" si="11"/>
        <v/>
      </c>
      <c r="M25" s="358" t="str">
        <f t="shared" si="12"/>
        <v/>
      </c>
      <c r="N25" s="359" t="str">
        <f t="shared" si="13"/>
        <v/>
      </c>
      <c r="O25" s="359" t="str">
        <f t="shared" si="14"/>
        <v/>
      </c>
      <c r="P25" s="370" t="str">
        <f t="shared" si="15"/>
        <v/>
      </c>
    </row>
    <row r="26" spans="1:16" ht="28.05" customHeight="1" x14ac:dyDescent="0.3">
      <c r="A26" s="367" t="str">
        <f t="shared" si="0"/>
        <v/>
      </c>
      <c r="B26" s="355" t="str">
        <f t="shared" si="1"/>
        <v/>
      </c>
      <c r="C26" s="355" t="str">
        <f t="shared" si="2"/>
        <v/>
      </c>
      <c r="D26" s="355" t="str">
        <f t="shared" si="3"/>
        <v/>
      </c>
      <c r="E26" s="356" t="str">
        <f t="shared" si="4"/>
        <v/>
      </c>
      <c r="F26" s="356" t="str">
        <f t="shared" si="5"/>
        <v/>
      </c>
      <c r="G26" s="356" t="str">
        <f t="shared" si="6"/>
        <v/>
      </c>
      <c r="H26" s="356" t="str">
        <f t="shared" si="7"/>
        <v/>
      </c>
      <c r="I26" s="357" t="str">
        <f t="shared" si="8"/>
        <v/>
      </c>
      <c r="J26" s="357" t="str">
        <f t="shared" si="9"/>
        <v/>
      </c>
      <c r="K26" s="357" t="str">
        <f t="shared" si="10"/>
        <v/>
      </c>
      <c r="L26" s="357" t="str">
        <f t="shared" si="11"/>
        <v/>
      </c>
      <c r="M26" s="358" t="str">
        <f t="shared" si="12"/>
        <v/>
      </c>
      <c r="N26" s="359" t="str">
        <f t="shared" si="13"/>
        <v/>
      </c>
      <c r="O26" s="359" t="str">
        <f t="shared" si="14"/>
        <v/>
      </c>
      <c r="P26" s="370" t="str">
        <f t="shared" si="15"/>
        <v/>
      </c>
    </row>
    <row r="27" spans="1:16" ht="28.05" customHeight="1" x14ac:dyDescent="0.3">
      <c r="A27" s="367" t="str">
        <f t="shared" si="0"/>
        <v/>
      </c>
      <c r="B27" s="355" t="str">
        <f t="shared" si="1"/>
        <v/>
      </c>
      <c r="C27" s="355" t="str">
        <f t="shared" si="2"/>
        <v/>
      </c>
      <c r="D27" s="355" t="str">
        <f t="shared" si="3"/>
        <v/>
      </c>
      <c r="E27" s="356" t="str">
        <f t="shared" si="4"/>
        <v/>
      </c>
      <c r="F27" s="356" t="str">
        <f t="shared" si="5"/>
        <v/>
      </c>
      <c r="G27" s="356" t="str">
        <f t="shared" si="6"/>
        <v/>
      </c>
      <c r="H27" s="356" t="str">
        <f t="shared" si="7"/>
        <v/>
      </c>
      <c r="I27" s="357" t="str">
        <f t="shared" si="8"/>
        <v/>
      </c>
      <c r="J27" s="357" t="str">
        <f t="shared" si="9"/>
        <v/>
      </c>
      <c r="K27" s="357" t="str">
        <f t="shared" si="10"/>
        <v/>
      </c>
      <c r="L27" s="357" t="str">
        <f t="shared" si="11"/>
        <v/>
      </c>
      <c r="M27" s="358" t="str">
        <f t="shared" si="12"/>
        <v/>
      </c>
      <c r="N27" s="359" t="str">
        <f t="shared" si="13"/>
        <v/>
      </c>
      <c r="O27" s="359" t="str">
        <f t="shared" si="14"/>
        <v/>
      </c>
      <c r="P27" s="370" t="str">
        <f t="shared" si="15"/>
        <v/>
      </c>
    </row>
    <row r="28" spans="1:16" ht="28.05" customHeight="1" x14ac:dyDescent="0.3">
      <c r="A28" s="367" t="str">
        <f t="shared" si="0"/>
        <v/>
      </c>
      <c r="B28" s="355" t="str">
        <f t="shared" si="1"/>
        <v/>
      </c>
      <c r="C28" s="355" t="str">
        <f t="shared" si="2"/>
        <v/>
      </c>
      <c r="D28" s="355" t="str">
        <f t="shared" si="3"/>
        <v/>
      </c>
      <c r="E28" s="356" t="str">
        <f t="shared" si="4"/>
        <v/>
      </c>
      <c r="F28" s="356" t="str">
        <f t="shared" si="5"/>
        <v/>
      </c>
      <c r="G28" s="356" t="str">
        <f t="shared" si="6"/>
        <v/>
      </c>
      <c r="H28" s="356" t="str">
        <f t="shared" si="7"/>
        <v/>
      </c>
      <c r="I28" s="357" t="str">
        <f t="shared" si="8"/>
        <v/>
      </c>
      <c r="J28" s="357" t="str">
        <f t="shared" si="9"/>
        <v/>
      </c>
      <c r="K28" s="357" t="str">
        <f t="shared" si="10"/>
        <v/>
      </c>
      <c r="L28" s="357" t="str">
        <f t="shared" si="11"/>
        <v/>
      </c>
      <c r="M28" s="358" t="str">
        <f t="shared" si="12"/>
        <v/>
      </c>
      <c r="N28" s="359" t="str">
        <f t="shared" si="13"/>
        <v/>
      </c>
      <c r="O28" s="359" t="str">
        <f t="shared" si="14"/>
        <v/>
      </c>
      <c r="P28" s="370" t="str">
        <f t="shared" si="15"/>
        <v/>
      </c>
    </row>
    <row r="29" spans="1:16" ht="28.05" customHeight="1" x14ac:dyDescent="0.3">
      <c r="A29" s="367" t="str">
        <f t="shared" si="0"/>
        <v/>
      </c>
      <c r="B29" s="355" t="str">
        <f t="shared" si="1"/>
        <v/>
      </c>
      <c r="C29" s="355" t="str">
        <f t="shared" si="2"/>
        <v/>
      </c>
      <c r="D29" s="355" t="str">
        <f t="shared" si="3"/>
        <v/>
      </c>
      <c r="E29" s="356" t="str">
        <f t="shared" si="4"/>
        <v/>
      </c>
      <c r="F29" s="356" t="str">
        <f t="shared" si="5"/>
        <v/>
      </c>
      <c r="G29" s="356" t="str">
        <f t="shared" si="6"/>
        <v/>
      </c>
      <c r="H29" s="356" t="str">
        <f t="shared" si="7"/>
        <v/>
      </c>
      <c r="I29" s="357" t="str">
        <f t="shared" si="8"/>
        <v/>
      </c>
      <c r="J29" s="357" t="str">
        <f t="shared" si="9"/>
        <v/>
      </c>
      <c r="K29" s="357" t="str">
        <f t="shared" si="10"/>
        <v/>
      </c>
      <c r="L29" s="357" t="str">
        <f t="shared" si="11"/>
        <v/>
      </c>
      <c r="M29" s="358" t="str">
        <f t="shared" si="12"/>
        <v/>
      </c>
      <c r="N29" s="359" t="str">
        <f t="shared" si="13"/>
        <v/>
      </c>
      <c r="O29" s="359" t="str">
        <f t="shared" si="14"/>
        <v/>
      </c>
      <c r="P29" s="370" t="str">
        <f t="shared" si="15"/>
        <v/>
      </c>
    </row>
    <row r="30" spans="1:16" ht="28.05" customHeight="1" x14ac:dyDescent="0.3">
      <c r="A30" s="367" t="str">
        <f t="shared" si="0"/>
        <v/>
      </c>
      <c r="B30" s="355" t="str">
        <f t="shared" si="1"/>
        <v/>
      </c>
      <c r="C30" s="355" t="str">
        <f t="shared" si="2"/>
        <v/>
      </c>
      <c r="D30" s="355" t="str">
        <f t="shared" si="3"/>
        <v/>
      </c>
      <c r="E30" s="356" t="str">
        <f t="shared" si="4"/>
        <v/>
      </c>
      <c r="F30" s="356" t="str">
        <f t="shared" si="5"/>
        <v/>
      </c>
      <c r="G30" s="356" t="str">
        <f t="shared" si="6"/>
        <v/>
      </c>
      <c r="H30" s="356" t="str">
        <f t="shared" si="7"/>
        <v/>
      </c>
      <c r="I30" s="357" t="str">
        <f t="shared" si="8"/>
        <v/>
      </c>
      <c r="J30" s="357" t="str">
        <f t="shared" si="9"/>
        <v/>
      </c>
      <c r="K30" s="357" t="str">
        <f t="shared" si="10"/>
        <v/>
      </c>
      <c r="L30" s="357" t="str">
        <f t="shared" si="11"/>
        <v/>
      </c>
      <c r="M30" s="358" t="str">
        <f t="shared" si="12"/>
        <v/>
      </c>
      <c r="N30" s="359" t="str">
        <f t="shared" si="13"/>
        <v/>
      </c>
      <c r="O30" s="359" t="str">
        <f t="shared" si="14"/>
        <v/>
      </c>
      <c r="P30" s="370" t="str">
        <f t="shared" si="15"/>
        <v/>
      </c>
    </row>
    <row r="31" spans="1:16" ht="28.05" customHeight="1" x14ac:dyDescent="0.3">
      <c r="A31" s="367" t="str">
        <f t="shared" si="0"/>
        <v/>
      </c>
      <c r="B31" s="355" t="str">
        <f t="shared" si="1"/>
        <v/>
      </c>
      <c r="C31" s="355" t="str">
        <f t="shared" si="2"/>
        <v/>
      </c>
      <c r="D31" s="355" t="str">
        <f t="shared" si="3"/>
        <v/>
      </c>
      <c r="E31" s="356" t="str">
        <f t="shared" si="4"/>
        <v/>
      </c>
      <c r="F31" s="356" t="str">
        <f t="shared" si="5"/>
        <v/>
      </c>
      <c r="G31" s="356" t="str">
        <f t="shared" si="6"/>
        <v/>
      </c>
      <c r="H31" s="356" t="str">
        <f t="shared" si="7"/>
        <v/>
      </c>
      <c r="I31" s="357" t="str">
        <f t="shared" si="8"/>
        <v/>
      </c>
      <c r="J31" s="357" t="str">
        <f t="shared" si="9"/>
        <v/>
      </c>
      <c r="K31" s="357" t="str">
        <f t="shared" si="10"/>
        <v/>
      </c>
      <c r="L31" s="357" t="str">
        <f t="shared" si="11"/>
        <v/>
      </c>
      <c r="M31" s="358" t="str">
        <f t="shared" si="12"/>
        <v/>
      </c>
      <c r="N31" s="359" t="str">
        <f t="shared" si="13"/>
        <v/>
      </c>
      <c r="O31" s="359" t="str">
        <f t="shared" si="14"/>
        <v/>
      </c>
      <c r="P31" s="370" t="str">
        <f t="shared" si="15"/>
        <v/>
      </c>
    </row>
    <row r="32" spans="1:16" ht="28.05" customHeight="1" x14ac:dyDescent="0.3">
      <c r="A32" s="367" t="str">
        <f t="shared" si="0"/>
        <v/>
      </c>
      <c r="B32" s="355" t="str">
        <f t="shared" si="1"/>
        <v/>
      </c>
      <c r="C32" s="355" t="str">
        <f t="shared" si="2"/>
        <v/>
      </c>
      <c r="D32" s="355" t="str">
        <f t="shared" si="3"/>
        <v/>
      </c>
      <c r="E32" s="356" t="str">
        <f t="shared" si="4"/>
        <v/>
      </c>
      <c r="F32" s="356" t="str">
        <f t="shared" si="5"/>
        <v/>
      </c>
      <c r="G32" s="356" t="str">
        <f t="shared" si="6"/>
        <v/>
      </c>
      <c r="H32" s="356" t="str">
        <f t="shared" si="7"/>
        <v/>
      </c>
      <c r="I32" s="357" t="str">
        <f t="shared" si="8"/>
        <v/>
      </c>
      <c r="J32" s="357" t="str">
        <f t="shared" si="9"/>
        <v/>
      </c>
      <c r="K32" s="357" t="str">
        <f t="shared" si="10"/>
        <v/>
      </c>
      <c r="L32" s="357" t="str">
        <f t="shared" si="11"/>
        <v/>
      </c>
      <c r="M32" s="358" t="str">
        <f t="shared" si="12"/>
        <v/>
      </c>
      <c r="N32" s="359" t="str">
        <f t="shared" si="13"/>
        <v/>
      </c>
      <c r="O32" s="359" t="str">
        <f t="shared" si="14"/>
        <v/>
      </c>
      <c r="P32" s="370" t="str">
        <f t="shared" si="15"/>
        <v/>
      </c>
    </row>
    <row r="33" spans="1:16" ht="28.05" customHeight="1" x14ac:dyDescent="0.3">
      <c r="A33" s="367" t="str">
        <f t="shared" si="0"/>
        <v/>
      </c>
      <c r="B33" s="355" t="str">
        <f t="shared" si="1"/>
        <v/>
      </c>
      <c r="C33" s="355" t="str">
        <f t="shared" si="2"/>
        <v/>
      </c>
      <c r="D33" s="355" t="str">
        <f t="shared" si="3"/>
        <v/>
      </c>
      <c r="E33" s="356" t="str">
        <f t="shared" si="4"/>
        <v/>
      </c>
      <c r="F33" s="356" t="str">
        <f t="shared" si="5"/>
        <v/>
      </c>
      <c r="G33" s="356" t="str">
        <f t="shared" si="6"/>
        <v/>
      </c>
      <c r="H33" s="356" t="str">
        <f t="shared" si="7"/>
        <v/>
      </c>
      <c r="I33" s="357" t="str">
        <f t="shared" si="8"/>
        <v/>
      </c>
      <c r="J33" s="357" t="str">
        <f t="shared" si="9"/>
        <v/>
      </c>
      <c r="K33" s="357" t="str">
        <f t="shared" si="10"/>
        <v/>
      </c>
      <c r="L33" s="357" t="str">
        <f t="shared" si="11"/>
        <v/>
      </c>
      <c r="M33" s="358" t="str">
        <f t="shared" si="12"/>
        <v/>
      </c>
      <c r="N33" s="359" t="str">
        <f t="shared" si="13"/>
        <v/>
      </c>
      <c r="O33" s="359" t="str">
        <f t="shared" si="14"/>
        <v/>
      </c>
      <c r="P33" s="370" t="str">
        <f t="shared" si="15"/>
        <v/>
      </c>
    </row>
    <row r="34" spans="1:16" ht="28.05" customHeight="1" x14ac:dyDescent="0.3">
      <c r="A34" s="367" t="str">
        <f t="shared" si="0"/>
        <v/>
      </c>
      <c r="B34" s="355" t="str">
        <f t="shared" si="1"/>
        <v/>
      </c>
      <c r="C34" s="355" t="str">
        <f t="shared" si="2"/>
        <v/>
      </c>
      <c r="D34" s="355" t="str">
        <f t="shared" si="3"/>
        <v/>
      </c>
      <c r="E34" s="356" t="str">
        <f t="shared" si="4"/>
        <v/>
      </c>
      <c r="F34" s="356" t="str">
        <f t="shared" si="5"/>
        <v/>
      </c>
      <c r="G34" s="356" t="str">
        <f t="shared" si="6"/>
        <v/>
      </c>
      <c r="H34" s="356" t="str">
        <f t="shared" si="7"/>
        <v/>
      </c>
      <c r="I34" s="357" t="str">
        <f t="shared" si="8"/>
        <v/>
      </c>
      <c r="J34" s="357" t="str">
        <f t="shared" si="9"/>
        <v/>
      </c>
      <c r="K34" s="357" t="str">
        <f t="shared" si="10"/>
        <v/>
      </c>
      <c r="L34" s="357" t="str">
        <f t="shared" si="11"/>
        <v/>
      </c>
      <c r="M34" s="358" t="str">
        <f t="shared" si="12"/>
        <v/>
      </c>
      <c r="N34" s="359" t="str">
        <f t="shared" si="13"/>
        <v/>
      </c>
      <c r="O34" s="359" t="str">
        <f t="shared" si="14"/>
        <v/>
      </c>
      <c r="P34" s="370" t="str">
        <f t="shared" si="15"/>
        <v/>
      </c>
    </row>
    <row r="35" spans="1:16" ht="28.05" customHeight="1" x14ac:dyDescent="0.3">
      <c r="A35" s="367" t="str">
        <f t="shared" si="0"/>
        <v/>
      </c>
      <c r="B35" s="355" t="str">
        <f t="shared" si="1"/>
        <v/>
      </c>
      <c r="C35" s="355" t="str">
        <f t="shared" si="2"/>
        <v/>
      </c>
      <c r="D35" s="355" t="str">
        <f t="shared" si="3"/>
        <v/>
      </c>
      <c r="E35" s="356" t="str">
        <f t="shared" si="4"/>
        <v/>
      </c>
      <c r="F35" s="356" t="str">
        <f t="shared" si="5"/>
        <v/>
      </c>
      <c r="G35" s="356" t="str">
        <f t="shared" si="6"/>
        <v/>
      </c>
      <c r="H35" s="356" t="str">
        <f t="shared" si="7"/>
        <v/>
      </c>
      <c r="I35" s="357" t="str">
        <f t="shared" si="8"/>
        <v/>
      </c>
      <c r="J35" s="357" t="str">
        <f t="shared" si="9"/>
        <v/>
      </c>
      <c r="K35" s="357" t="str">
        <f t="shared" si="10"/>
        <v/>
      </c>
      <c r="L35" s="357" t="str">
        <f t="shared" si="11"/>
        <v/>
      </c>
      <c r="M35" s="358" t="str">
        <f t="shared" si="12"/>
        <v/>
      </c>
      <c r="N35" s="359" t="str">
        <f t="shared" si="13"/>
        <v/>
      </c>
      <c r="O35" s="359" t="str">
        <f t="shared" si="14"/>
        <v/>
      </c>
      <c r="P35" s="370" t="str">
        <f t="shared" si="15"/>
        <v/>
      </c>
    </row>
    <row r="36" spans="1:16" ht="28.05" customHeight="1" x14ac:dyDescent="0.3">
      <c r="A36" s="367" t="str">
        <f t="shared" si="0"/>
        <v/>
      </c>
      <c r="B36" s="355" t="str">
        <f t="shared" si="1"/>
        <v/>
      </c>
      <c r="C36" s="355" t="str">
        <f t="shared" si="2"/>
        <v/>
      </c>
      <c r="D36" s="355" t="str">
        <f t="shared" si="3"/>
        <v/>
      </c>
      <c r="E36" s="356" t="str">
        <f t="shared" si="4"/>
        <v/>
      </c>
      <c r="F36" s="356" t="str">
        <f t="shared" si="5"/>
        <v/>
      </c>
      <c r="G36" s="356" t="str">
        <f t="shared" si="6"/>
        <v/>
      </c>
      <c r="H36" s="356" t="str">
        <f t="shared" si="7"/>
        <v/>
      </c>
      <c r="I36" s="357" t="str">
        <f t="shared" si="8"/>
        <v/>
      </c>
      <c r="J36" s="357" t="str">
        <f t="shared" si="9"/>
        <v/>
      </c>
      <c r="K36" s="357" t="str">
        <f t="shared" si="10"/>
        <v/>
      </c>
      <c r="L36" s="357" t="str">
        <f t="shared" si="11"/>
        <v/>
      </c>
      <c r="M36" s="358" t="str">
        <f t="shared" si="12"/>
        <v/>
      </c>
      <c r="N36" s="359" t="str">
        <f t="shared" si="13"/>
        <v/>
      </c>
      <c r="O36" s="359" t="str">
        <f t="shared" si="14"/>
        <v/>
      </c>
      <c r="P36" s="370" t="str">
        <f t="shared" si="15"/>
        <v/>
      </c>
    </row>
    <row r="37" spans="1:16" ht="28.05" customHeight="1" x14ac:dyDescent="0.3">
      <c r="A37" s="367" t="str">
        <f t="shared" si="0"/>
        <v/>
      </c>
      <c r="B37" s="355" t="str">
        <f t="shared" si="1"/>
        <v/>
      </c>
      <c r="C37" s="355" t="str">
        <f t="shared" si="2"/>
        <v/>
      </c>
      <c r="D37" s="355" t="str">
        <f t="shared" si="3"/>
        <v/>
      </c>
      <c r="E37" s="356" t="str">
        <f t="shared" si="4"/>
        <v/>
      </c>
      <c r="F37" s="356" t="str">
        <f t="shared" si="5"/>
        <v/>
      </c>
      <c r="G37" s="356" t="str">
        <f t="shared" si="6"/>
        <v/>
      </c>
      <c r="H37" s="356" t="str">
        <f t="shared" si="7"/>
        <v/>
      </c>
      <c r="I37" s="357" t="str">
        <f t="shared" si="8"/>
        <v/>
      </c>
      <c r="J37" s="357" t="str">
        <f t="shared" si="9"/>
        <v/>
      </c>
      <c r="K37" s="357" t="str">
        <f t="shared" si="10"/>
        <v/>
      </c>
      <c r="L37" s="357" t="str">
        <f t="shared" si="11"/>
        <v/>
      </c>
      <c r="M37" s="358" t="str">
        <f t="shared" si="12"/>
        <v/>
      </c>
      <c r="N37" s="359" t="str">
        <f t="shared" si="13"/>
        <v/>
      </c>
      <c r="O37" s="359" t="str">
        <f t="shared" si="14"/>
        <v/>
      </c>
      <c r="P37" s="370" t="str">
        <f t="shared" si="15"/>
        <v/>
      </c>
    </row>
    <row r="38" spans="1:16" ht="28.05" customHeight="1" x14ac:dyDescent="0.3">
      <c r="A38" s="367" t="str">
        <f t="shared" si="0"/>
        <v/>
      </c>
      <c r="B38" s="355" t="str">
        <f t="shared" si="1"/>
        <v/>
      </c>
      <c r="C38" s="355" t="str">
        <f t="shared" si="2"/>
        <v/>
      </c>
      <c r="D38" s="355" t="str">
        <f t="shared" si="3"/>
        <v/>
      </c>
      <c r="E38" s="356" t="str">
        <f t="shared" si="4"/>
        <v/>
      </c>
      <c r="F38" s="356" t="str">
        <f t="shared" si="5"/>
        <v/>
      </c>
      <c r="G38" s="356" t="str">
        <f t="shared" si="6"/>
        <v/>
      </c>
      <c r="H38" s="356" t="str">
        <f t="shared" si="7"/>
        <v/>
      </c>
      <c r="I38" s="357" t="str">
        <f t="shared" si="8"/>
        <v/>
      </c>
      <c r="J38" s="357" t="str">
        <f t="shared" si="9"/>
        <v/>
      </c>
      <c r="K38" s="357" t="str">
        <f t="shared" si="10"/>
        <v/>
      </c>
      <c r="L38" s="357" t="str">
        <f t="shared" si="11"/>
        <v/>
      </c>
      <c r="M38" s="358" t="str">
        <f t="shared" si="12"/>
        <v/>
      </c>
      <c r="N38" s="359" t="str">
        <f t="shared" si="13"/>
        <v/>
      </c>
      <c r="O38" s="359" t="str">
        <f t="shared" si="14"/>
        <v/>
      </c>
      <c r="P38" s="370" t="str">
        <f t="shared" si="15"/>
        <v/>
      </c>
    </row>
    <row r="39" spans="1:16" ht="28.05" customHeight="1" x14ac:dyDescent="0.3">
      <c r="A39" s="367" t="str">
        <f t="shared" si="0"/>
        <v/>
      </c>
      <c r="B39" s="355" t="str">
        <f t="shared" si="1"/>
        <v/>
      </c>
      <c r="C39" s="355" t="str">
        <f t="shared" si="2"/>
        <v/>
      </c>
      <c r="D39" s="355" t="str">
        <f t="shared" si="3"/>
        <v/>
      </c>
      <c r="E39" s="356" t="str">
        <f t="shared" si="4"/>
        <v/>
      </c>
      <c r="F39" s="356" t="str">
        <f t="shared" si="5"/>
        <v/>
      </c>
      <c r="G39" s="356" t="str">
        <f t="shared" si="6"/>
        <v/>
      </c>
      <c r="H39" s="356" t="str">
        <f t="shared" si="7"/>
        <v/>
      </c>
      <c r="I39" s="357" t="str">
        <f t="shared" si="8"/>
        <v/>
      </c>
      <c r="J39" s="357" t="str">
        <f t="shared" si="9"/>
        <v/>
      </c>
      <c r="K39" s="357" t="str">
        <f t="shared" si="10"/>
        <v/>
      </c>
      <c r="L39" s="357" t="str">
        <f t="shared" si="11"/>
        <v/>
      </c>
      <c r="M39" s="358" t="str">
        <f t="shared" si="12"/>
        <v/>
      </c>
      <c r="N39" s="359" t="str">
        <f t="shared" si="13"/>
        <v/>
      </c>
      <c r="O39" s="359" t="str">
        <f t="shared" si="14"/>
        <v/>
      </c>
      <c r="P39" s="370" t="str">
        <f t="shared" si="15"/>
        <v/>
      </c>
    </row>
    <row r="40" spans="1:16" ht="28.05" customHeight="1" x14ac:dyDescent="0.3">
      <c r="A40" s="367" t="str">
        <f t="shared" si="0"/>
        <v/>
      </c>
      <c r="B40" s="355" t="str">
        <f t="shared" si="1"/>
        <v/>
      </c>
      <c r="C40" s="355" t="str">
        <f t="shared" si="2"/>
        <v/>
      </c>
      <c r="D40" s="355" t="str">
        <f t="shared" si="3"/>
        <v/>
      </c>
      <c r="E40" s="356" t="str">
        <f t="shared" si="4"/>
        <v/>
      </c>
      <c r="F40" s="356" t="str">
        <f t="shared" si="5"/>
        <v/>
      </c>
      <c r="G40" s="356" t="str">
        <f t="shared" si="6"/>
        <v/>
      </c>
      <c r="H40" s="356" t="str">
        <f t="shared" si="7"/>
        <v/>
      </c>
      <c r="I40" s="357" t="str">
        <f t="shared" si="8"/>
        <v/>
      </c>
      <c r="J40" s="357" t="str">
        <f t="shared" si="9"/>
        <v/>
      </c>
      <c r="K40" s="357" t="str">
        <f t="shared" si="10"/>
        <v/>
      </c>
      <c r="L40" s="357" t="str">
        <f t="shared" si="11"/>
        <v/>
      </c>
      <c r="M40" s="358" t="str">
        <f t="shared" si="12"/>
        <v/>
      </c>
      <c r="N40" s="359" t="str">
        <f t="shared" si="13"/>
        <v/>
      </c>
      <c r="O40" s="359" t="str">
        <f t="shared" si="14"/>
        <v/>
      </c>
      <c r="P40" s="370" t="str">
        <f t="shared" si="15"/>
        <v/>
      </c>
    </row>
    <row r="41" spans="1:16" ht="28.05" customHeight="1" x14ac:dyDescent="0.3">
      <c r="A41" s="367" t="str">
        <f t="shared" si="0"/>
        <v/>
      </c>
      <c r="B41" s="355" t="str">
        <f t="shared" si="1"/>
        <v/>
      </c>
      <c r="C41" s="355" t="str">
        <f t="shared" si="2"/>
        <v/>
      </c>
      <c r="D41" s="355" t="str">
        <f t="shared" si="3"/>
        <v/>
      </c>
      <c r="E41" s="356" t="str">
        <f t="shared" si="4"/>
        <v/>
      </c>
      <c r="F41" s="356" t="str">
        <f t="shared" si="5"/>
        <v/>
      </c>
      <c r="G41" s="356" t="str">
        <f t="shared" si="6"/>
        <v/>
      </c>
      <c r="H41" s="356" t="str">
        <f t="shared" si="7"/>
        <v/>
      </c>
      <c r="I41" s="357" t="str">
        <f t="shared" si="8"/>
        <v/>
      </c>
      <c r="J41" s="357" t="str">
        <f t="shared" si="9"/>
        <v/>
      </c>
      <c r="K41" s="357" t="str">
        <f t="shared" si="10"/>
        <v/>
      </c>
      <c r="L41" s="357" t="str">
        <f t="shared" si="11"/>
        <v/>
      </c>
      <c r="M41" s="358" t="str">
        <f t="shared" si="12"/>
        <v/>
      </c>
      <c r="N41" s="359" t="str">
        <f t="shared" si="13"/>
        <v/>
      </c>
      <c r="O41" s="359" t="str">
        <f t="shared" si="14"/>
        <v/>
      </c>
      <c r="P41" s="370" t="str">
        <f t="shared" si="15"/>
        <v/>
      </c>
    </row>
    <row r="42" spans="1:16" ht="28.05" customHeight="1" x14ac:dyDescent="0.3">
      <c r="A42" s="367" t="str">
        <f t="shared" si="0"/>
        <v/>
      </c>
      <c r="B42" s="355" t="str">
        <f t="shared" si="1"/>
        <v/>
      </c>
      <c r="C42" s="355" t="str">
        <f t="shared" si="2"/>
        <v/>
      </c>
      <c r="D42" s="355" t="str">
        <f t="shared" si="3"/>
        <v/>
      </c>
      <c r="E42" s="356" t="str">
        <f t="shared" si="4"/>
        <v/>
      </c>
      <c r="F42" s="356" t="str">
        <f t="shared" si="5"/>
        <v/>
      </c>
      <c r="G42" s="356" t="str">
        <f t="shared" si="6"/>
        <v/>
      </c>
      <c r="H42" s="356" t="str">
        <f t="shared" si="7"/>
        <v/>
      </c>
      <c r="I42" s="357" t="str">
        <f t="shared" si="8"/>
        <v/>
      </c>
      <c r="J42" s="357" t="str">
        <f t="shared" si="9"/>
        <v/>
      </c>
      <c r="K42" s="357" t="str">
        <f t="shared" si="10"/>
        <v/>
      </c>
      <c r="L42" s="357" t="str">
        <f t="shared" si="11"/>
        <v/>
      </c>
      <c r="M42" s="358" t="str">
        <f t="shared" si="12"/>
        <v/>
      </c>
      <c r="N42" s="359" t="str">
        <f t="shared" si="13"/>
        <v/>
      </c>
      <c r="O42" s="359" t="str">
        <f t="shared" si="14"/>
        <v/>
      </c>
      <c r="P42" s="370" t="str">
        <f t="shared" si="15"/>
        <v/>
      </c>
    </row>
    <row r="43" spans="1:16" ht="28.05" customHeight="1" x14ac:dyDescent="0.3">
      <c r="A43" s="367" t="str">
        <f t="shared" si="0"/>
        <v/>
      </c>
      <c r="B43" s="355" t="str">
        <f t="shared" si="1"/>
        <v/>
      </c>
      <c r="C43" s="355" t="str">
        <f t="shared" si="2"/>
        <v/>
      </c>
      <c r="D43" s="355" t="str">
        <f t="shared" si="3"/>
        <v/>
      </c>
      <c r="E43" s="356" t="str">
        <f t="shared" si="4"/>
        <v/>
      </c>
      <c r="F43" s="356" t="str">
        <f t="shared" si="5"/>
        <v/>
      </c>
      <c r="G43" s="356" t="str">
        <f t="shared" si="6"/>
        <v/>
      </c>
      <c r="H43" s="356" t="str">
        <f t="shared" si="7"/>
        <v/>
      </c>
      <c r="I43" s="357" t="str">
        <f t="shared" si="8"/>
        <v/>
      </c>
      <c r="J43" s="357" t="str">
        <f t="shared" si="9"/>
        <v/>
      </c>
      <c r="K43" s="357" t="str">
        <f t="shared" si="10"/>
        <v/>
      </c>
      <c r="L43" s="357" t="str">
        <f t="shared" si="11"/>
        <v/>
      </c>
      <c r="M43" s="358" t="str">
        <f t="shared" si="12"/>
        <v/>
      </c>
      <c r="N43" s="359" t="str">
        <f t="shared" si="13"/>
        <v/>
      </c>
      <c r="O43" s="359" t="str">
        <f t="shared" si="14"/>
        <v/>
      </c>
      <c r="P43" s="370" t="str">
        <f t="shared" si="15"/>
        <v/>
      </c>
    </row>
    <row r="44" spans="1:16" ht="28.05" customHeight="1" x14ac:dyDescent="0.3">
      <c r="A44" s="367" t="str">
        <f t="shared" si="0"/>
        <v/>
      </c>
      <c r="B44" s="355" t="str">
        <f t="shared" si="1"/>
        <v/>
      </c>
      <c r="C44" s="355" t="str">
        <f t="shared" si="2"/>
        <v/>
      </c>
      <c r="D44" s="355" t="str">
        <f t="shared" si="3"/>
        <v/>
      </c>
      <c r="E44" s="356" t="str">
        <f t="shared" si="4"/>
        <v/>
      </c>
      <c r="F44" s="356" t="str">
        <f t="shared" si="5"/>
        <v/>
      </c>
      <c r="G44" s="356" t="str">
        <f t="shared" si="6"/>
        <v/>
      </c>
      <c r="H44" s="356" t="str">
        <f t="shared" si="7"/>
        <v/>
      </c>
      <c r="I44" s="357" t="str">
        <f t="shared" si="8"/>
        <v/>
      </c>
      <c r="J44" s="357" t="str">
        <f t="shared" si="9"/>
        <v/>
      </c>
      <c r="K44" s="357" t="str">
        <f t="shared" si="10"/>
        <v/>
      </c>
      <c r="L44" s="357" t="str">
        <f t="shared" si="11"/>
        <v/>
      </c>
      <c r="M44" s="358" t="str">
        <f t="shared" si="12"/>
        <v/>
      </c>
      <c r="N44" s="359" t="str">
        <f t="shared" si="13"/>
        <v/>
      </c>
      <c r="O44" s="359" t="str">
        <f t="shared" si="14"/>
        <v/>
      </c>
      <c r="P44" s="370" t="str">
        <f t="shared" si="15"/>
        <v/>
      </c>
    </row>
    <row r="45" spans="1:16" ht="28.05" customHeight="1" x14ac:dyDescent="0.3">
      <c r="A45" s="367" t="str">
        <f t="shared" ref="A45:A76" si="16">IF($B45="","",_xlfn.XLOOKUP($B45,Proy_Folio,Proy_Pos,"")&amp;" de "&amp;COUNTIFS(Proy_Procede,INDEX(Cat_SiNo,1),Proy_Participa,"&lt;&gt;"&amp;INDEX(Cat_SiNo,2)))</f>
        <v/>
      </c>
      <c r="B45" s="355" t="str">
        <f t="shared" ref="B45:B76" si="17">IFERROR(INDEX(Proy_Folio,MATCH(ROW()-12,Proy_Orden,0)),"")</f>
        <v/>
      </c>
      <c r="C45" s="355" t="str">
        <f t="shared" ref="C45:C76" si="18">IF($B45="","",_xlfn.XLOOKUP($B45,Proy_Folio,Proy_Nombre,"")&amp;"")</f>
        <v/>
      </c>
      <c r="D45" s="355" t="str">
        <f t="shared" ref="D45:D76" si="19">IF($B45="","",_xlfn.XLOOKUP($B45,Proy_Folio,Proy_Ejecutor,"")&amp;"")</f>
        <v/>
      </c>
      <c r="E45" s="356" t="str">
        <f t="shared" ref="E45:E76" si="20">IF($B45="","",_xlfn.XLOOKUP($B45,Proy_Folio,Proy_V,""))</f>
        <v/>
      </c>
      <c r="F45" s="356" t="str">
        <f t="shared" ref="F45:F76" si="21">IF($B45="","",_xlfn.XLOOKUP($B45,Proy_Folio,Proy_N,""))</f>
        <v/>
      </c>
      <c r="G45" s="356" t="str">
        <f t="shared" ref="G45:G76" si="22">IF($B45="","",_xlfn.XLOOKUP($B45,Proy_Folio,Proy_I,""))</f>
        <v/>
      </c>
      <c r="H45" s="356" t="str">
        <f t="shared" ref="H45:H76" si="23">IF($B45="","",_xlfn.XLOOKUP($B45,Proy_Folio,Proy_T,""))</f>
        <v/>
      </c>
      <c r="I45" s="357" t="str">
        <f t="shared" ref="I45:I76" si="24">IF($B45="","",_xlfn.XLOOKUP($B45,Proy_Folio,Proy_ApV,""))</f>
        <v/>
      </c>
      <c r="J45" s="357" t="str">
        <f t="shared" ref="J45:J76" si="25">IF($B45="","",_xlfn.XLOOKUP($B45,Proy_Folio,Proy_ApN,""))</f>
        <v/>
      </c>
      <c r="K45" s="357" t="str">
        <f t="shared" ref="K45:K76" si="26">IF($B45="","",_xlfn.XLOOKUP($B45,Proy_Folio,Proy_ApI,""))</f>
        <v/>
      </c>
      <c r="L45" s="357" t="str">
        <f t="shared" ref="L45:L76" si="27">IF($B45="","",_xlfn.XLOOKUP($B45,Proy_Folio,Proy_ApT,""))</f>
        <v/>
      </c>
      <c r="M45" s="358" t="str">
        <f t="shared" ref="M45:M76" si="28">IF($B45="","",_xlfn.XLOOKUP($B45,Proy_Folio,Proy_IP,""))</f>
        <v/>
      </c>
      <c r="N45" s="359" t="str">
        <f t="shared" ref="N45:N76" si="29">IF($B45="","",_xlfn.XLOOKUP($B45,Proy_Folio,Proy_GP,"")&amp;"")</f>
        <v/>
      </c>
      <c r="O45" s="359" t="str">
        <f t="shared" ref="O45:O76" si="30">IF($B45="","",_xlfn.XLOOKUP($B45,Proy_Folio,Proy_Eleg,"")&amp;"")</f>
        <v/>
      </c>
      <c r="P45" s="370" t="str">
        <f t="shared" ref="P45:P76" si="31">IF($B45="","",_xlfn.XLOOKUP($B45,Rev_Folio,Rev_EstCons,"")&amp;"")</f>
        <v/>
      </c>
    </row>
    <row r="46" spans="1:16" ht="28.05" customHeight="1" x14ac:dyDescent="0.3">
      <c r="A46" s="367" t="str">
        <f t="shared" si="16"/>
        <v/>
      </c>
      <c r="B46" s="355" t="str">
        <f t="shared" si="17"/>
        <v/>
      </c>
      <c r="C46" s="355" t="str">
        <f t="shared" si="18"/>
        <v/>
      </c>
      <c r="D46" s="355" t="str">
        <f t="shared" si="19"/>
        <v/>
      </c>
      <c r="E46" s="356" t="str">
        <f t="shared" si="20"/>
        <v/>
      </c>
      <c r="F46" s="356" t="str">
        <f t="shared" si="21"/>
        <v/>
      </c>
      <c r="G46" s="356" t="str">
        <f t="shared" si="22"/>
        <v/>
      </c>
      <c r="H46" s="356" t="str">
        <f t="shared" si="23"/>
        <v/>
      </c>
      <c r="I46" s="357" t="str">
        <f t="shared" si="24"/>
        <v/>
      </c>
      <c r="J46" s="357" t="str">
        <f t="shared" si="25"/>
        <v/>
      </c>
      <c r="K46" s="357" t="str">
        <f t="shared" si="26"/>
        <v/>
      </c>
      <c r="L46" s="357" t="str">
        <f t="shared" si="27"/>
        <v/>
      </c>
      <c r="M46" s="358" t="str">
        <f t="shared" si="28"/>
        <v/>
      </c>
      <c r="N46" s="359" t="str">
        <f t="shared" si="29"/>
        <v/>
      </c>
      <c r="O46" s="359" t="str">
        <f t="shared" si="30"/>
        <v/>
      </c>
      <c r="P46" s="370" t="str">
        <f t="shared" si="31"/>
        <v/>
      </c>
    </row>
    <row r="47" spans="1:16" ht="28.05" customHeight="1" x14ac:dyDescent="0.3">
      <c r="A47" s="367" t="str">
        <f t="shared" si="16"/>
        <v/>
      </c>
      <c r="B47" s="355" t="str">
        <f t="shared" si="17"/>
        <v/>
      </c>
      <c r="C47" s="355" t="str">
        <f t="shared" si="18"/>
        <v/>
      </c>
      <c r="D47" s="355" t="str">
        <f t="shared" si="19"/>
        <v/>
      </c>
      <c r="E47" s="356" t="str">
        <f t="shared" si="20"/>
        <v/>
      </c>
      <c r="F47" s="356" t="str">
        <f t="shared" si="21"/>
        <v/>
      </c>
      <c r="G47" s="356" t="str">
        <f t="shared" si="22"/>
        <v/>
      </c>
      <c r="H47" s="356" t="str">
        <f t="shared" si="23"/>
        <v/>
      </c>
      <c r="I47" s="357" t="str">
        <f t="shared" si="24"/>
        <v/>
      </c>
      <c r="J47" s="357" t="str">
        <f t="shared" si="25"/>
        <v/>
      </c>
      <c r="K47" s="357" t="str">
        <f t="shared" si="26"/>
        <v/>
      </c>
      <c r="L47" s="357" t="str">
        <f t="shared" si="27"/>
        <v/>
      </c>
      <c r="M47" s="358" t="str">
        <f t="shared" si="28"/>
        <v/>
      </c>
      <c r="N47" s="359" t="str">
        <f t="shared" si="29"/>
        <v/>
      </c>
      <c r="O47" s="359" t="str">
        <f t="shared" si="30"/>
        <v/>
      </c>
      <c r="P47" s="370" t="str">
        <f t="shared" si="31"/>
        <v/>
      </c>
    </row>
    <row r="48" spans="1:16" ht="28.05" customHeight="1" x14ac:dyDescent="0.3">
      <c r="A48" s="367" t="str">
        <f t="shared" si="16"/>
        <v/>
      </c>
      <c r="B48" s="355" t="str">
        <f t="shared" si="17"/>
        <v/>
      </c>
      <c r="C48" s="355" t="str">
        <f t="shared" si="18"/>
        <v/>
      </c>
      <c r="D48" s="355" t="str">
        <f t="shared" si="19"/>
        <v/>
      </c>
      <c r="E48" s="356" t="str">
        <f t="shared" si="20"/>
        <v/>
      </c>
      <c r="F48" s="356" t="str">
        <f t="shared" si="21"/>
        <v/>
      </c>
      <c r="G48" s="356" t="str">
        <f t="shared" si="22"/>
        <v/>
      </c>
      <c r="H48" s="356" t="str">
        <f t="shared" si="23"/>
        <v/>
      </c>
      <c r="I48" s="357" t="str">
        <f t="shared" si="24"/>
        <v/>
      </c>
      <c r="J48" s="357" t="str">
        <f t="shared" si="25"/>
        <v/>
      </c>
      <c r="K48" s="357" t="str">
        <f t="shared" si="26"/>
        <v/>
      </c>
      <c r="L48" s="357" t="str">
        <f t="shared" si="27"/>
        <v/>
      </c>
      <c r="M48" s="358" t="str">
        <f t="shared" si="28"/>
        <v/>
      </c>
      <c r="N48" s="359" t="str">
        <f t="shared" si="29"/>
        <v/>
      </c>
      <c r="O48" s="359" t="str">
        <f t="shared" si="30"/>
        <v/>
      </c>
      <c r="P48" s="370" t="str">
        <f t="shared" si="31"/>
        <v/>
      </c>
    </row>
    <row r="49" spans="1:16" ht="28.05" customHeight="1" x14ac:dyDescent="0.3">
      <c r="A49" s="367" t="str">
        <f t="shared" si="16"/>
        <v/>
      </c>
      <c r="B49" s="355" t="str">
        <f t="shared" si="17"/>
        <v/>
      </c>
      <c r="C49" s="355" t="str">
        <f t="shared" si="18"/>
        <v/>
      </c>
      <c r="D49" s="355" t="str">
        <f t="shared" si="19"/>
        <v/>
      </c>
      <c r="E49" s="356" t="str">
        <f t="shared" si="20"/>
        <v/>
      </c>
      <c r="F49" s="356" t="str">
        <f t="shared" si="21"/>
        <v/>
      </c>
      <c r="G49" s="356" t="str">
        <f t="shared" si="22"/>
        <v/>
      </c>
      <c r="H49" s="356" t="str">
        <f t="shared" si="23"/>
        <v/>
      </c>
      <c r="I49" s="357" t="str">
        <f t="shared" si="24"/>
        <v/>
      </c>
      <c r="J49" s="357" t="str">
        <f t="shared" si="25"/>
        <v/>
      </c>
      <c r="K49" s="357" t="str">
        <f t="shared" si="26"/>
        <v/>
      </c>
      <c r="L49" s="357" t="str">
        <f t="shared" si="27"/>
        <v/>
      </c>
      <c r="M49" s="358" t="str">
        <f t="shared" si="28"/>
        <v/>
      </c>
      <c r="N49" s="359" t="str">
        <f t="shared" si="29"/>
        <v/>
      </c>
      <c r="O49" s="359" t="str">
        <f t="shared" si="30"/>
        <v/>
      </c>
      <c r="P49" s="370" t="str">
        <f t="shared" si="31"/>
        <v/>
      </c>
    </row>
    <row r="50" spans="1:16" ht="28.05" customHeight="1" x14ac:dyDescent="0.3">
      <c r="A50" s="367" t="str">
        <f t="shared" si="16"/>
        <v/>
      </c>
      <c r="B50" s="355" t="str">
        <f t="shared" si="17"/>
        <v/>
      </c>
      <c r="C50" s="355" t="str">
        <f t="shared" si="18"/>
        <v/>
      </c>
      <c r="D50" s="355" t="str">
        <f t="shared" si="19"/>
        <v/>
      </c>
      <c r="E50" s="356" t="str">
        <f t="shared" si="20"/>
        <v/>
      </c>
      <c r="F50" s="356" t="str">
        <f t="shared" si="21"/>
        <v/>
      </c>
      <c r="G50" s="356" t="str">
        <f t="shared" si="22"/>
        <v/>
      </c>
      <c r="H50" s="356" t="str">
        <f t="shared" si="23"/>
        <v/>
      </c>
      <c r="I50" s="357" t="str">
        <f t="shared" si="24"/>
        <v/>
      </c>
      <c r="J50" s="357" t="str">
        <f t="shared" si="25"/>
        <v/>
      </c>
      <c r="K50" s="357" t="str">
        <f t="shared" si="26"/>
        <v/>
      </c>
      <c r="L50" s="357" t="str">
        <f t="shared" si="27"/>
        <v/>
      </c>
      <c r="M50" s="358" t="str">
        <f t="shared" si="28"/>
        <v/>
      </c>
      <c r="N50" s="359" t="str">
        <f t="shared" si="29"/>
        <v/>
      </c>
      <c r="O50" s="359" t="str">
        <f t="shared" si="30"/>
        <v/>
      </c>
      <c r="P50" s="370" t="str">
        <f t="shared" si="31"/>
        <v/>
      </c>
    </row>
    <row r="51" spans="1:16" ht="28.05" customHeight="1" x14ac:dyDescent="0.3">
      <c r="A51" s="367" t="str">
        <f t="shared" si="16"/>
        <v/>
      </c>
      <c r="B51" s="355" t="str">
        <f t="shared" si="17"/>
        <v/>
      </c>
      <c r="C51" s="355" t="str">
        <f t="shared" si="18"/>
        <v/>
      </c>
      <c r="D51" s="355" t="str">
        <f t="shared" si="19"/>
        <v/>
      </c>
      <c r="E51" s="356" t="str">
        <f t="shared" si="20"/>
        <v/>
      </c>
      <c r="F51" s="356" t="str">
        <f t="shared" si="21"/>
        <v/>
      </c>
      <c r="G51" s="356" t="str">
        <f t="shared" si="22"/>
        <v/>
      </c>
      <c r="H51" s="356" t="str">
        <f t="shared" si="23"/>
        <v/>
      </c>
      <c r="I51" s="357" t="str">
        <f t="shared" si="24"/>
        <v/>
      </c>
      <c r="J51" s="357" t="str">
        <f t="shared" si="25"/>
        <v/>
      </c>
      <c r="K51" s="357" t="str">
        <f t="shared" si="26"/>
        <v/>
      </c>
      <c r="L51" s="357" t="str">
        <f t="shared" si="27"/>
        <v/>
      </c>
      <c r="M51" s="358" t="str">
        <f t="shared" si="28"/>
        <v/>
      </c>
      <c r="N51" s="359" t="str">
        <f t="shared" si="29"/>
        <v/>
      </c>
      <c r="O51" s="359" t="str">
        <f t="shared" si="30"/>
        <v/>
      </c>
      <c r="P51" s="370" t="str">
        <f t="shared" si="31"/>
        <v/>
      </c>
    </row>
    <row r="52" spans="1:16" ht="28.05" customHeight="1" x14ac:dyDescent="0.3">
      <c r="A52" s="367" t="str">
        <f t="shared" si="16"/>
        <v/>
      </c>
      <c r="B52" s="355" t="str">
        <f t="shared" si="17"/>
        <v/>
      </c>
      <c r="C52" s="355" t="str">
        <f t="shared" si="18"/>
        <v/>
      </c>
      <c r="D52" s="355" t="str">
        <f t="shared" si="19"/>
        <v/>
      </c>
      <c r="E52" s="356" t="str">
        <f t="shared" si="20"/>
        <v/>
      </c>
      <c r="F52" s="356" t="str">
        <f t="shared" si="21"/>
        <v/>
      </c>
      <c r="G52" s="356" t="str">
        <f t="shared" si="22"/>
        <v/>
      </c>
      <c r="H52" s="356" t="str">
        <f t="shared" si="23"/>
        <v/>
      </c>
      <c r="I52" s="357" t="str">
        <f t="shared" si="24"/>
        <v/>
      </c>
      <c r="J52" s="357" t="str">
        <f t="shared" si="25"/>
        <v/>
      </c>
      <c r="K52" s="357" t="str">
        <f t="shared" si="26"/>
        <v/>
      </c>
      <c r="L52" s="357" t="str">
        <f t="shared" si="27"/>
        <v/>
      </c>
      <c r="M52" s="358" t="str">
        <f t="shared" si="28"/>
        <v/>
      </c>
      <c r="N52" s="359" t="str">
        <f t="shared" si="29"/>
        <v/>
      </c>
      <c r="O52" s="359" t="str">
        <f t="shared" si="30"/>
        <v/>
      </c>
      <c r="P52" s="370" t="str">
        <f t="shared" si="31"/>
        <v/>
      </c>
    </row>
    <row r="53" spans="1:16" ht="28.05" customHeight="1" x14ac:dyDescent="0.3">
      <c r="A53" s="367" t="str">
        <f t="shared" si="16"/>
        <v/>
      </c>
      <c r="B53" s="355" t="str">
        <f t="shared" si="17"/>
        <v/>
      </c>
      <c r="C53" s="355" t="str">
        <f t="shared" si="18"/>
        <v/>
      </c>
      <c r="D53" s="355" t="str">
        <f t="shared" si="19"/>
        <v/>
      </c>
      <c r="E53" s="356" t="str">
        <f t="shared" si="20"/>
        <v/>
      </c>
      <c r="F53" s="356" t="str">
        <f t="shared" si="21"/>
        <v/>
      </c>
      <c r="G53" s="356" t="str">
        <f t="shared" si="22"/>
        <v/>
      </c>
      <c r="H53" s="356" t="str">
        <f t="shared" si="23"/>
        <v/>
      </c>
      <c r="I53" s="357" t="str">
        <f t="shared" si="24"/>
        <v/>
      </c>
      <c r="J53" s="357" t="str">
        <f t="shared" si="25"/>
        <v/>
      </c>
      <c r="K53" s="357" t="str">
        <f t="shared" si="26"/>
        <v/>
      </c>
      <c r="L53" s="357" t="str">
        <f t="shared" si="27"/>
        <v/>
      </c>
      <c r="M53" s="358" t="str">
        <f t="shared" si="28"/>
        <v/>
      </c>
      <c r="N53" s="359" t="str">
        <f t="shared" si="29"/>
        <v/>
      </c>
      <c r="O53" s="359" t="str">
        <f t="shared" si="30"/>
        <v/>
      </c>
      <c r="P53" s="370" t="str">
        <f t="shared" si="31"/>
        <v/>
      </c>
    </row>
    <row r="54" spans="1:16" ht="28.05" customHeight="1" x14ac:dyDescent="0.3">
      <c r="A54" s="367" t="str">
        <f t="shared" si="16"/>
        <v/>
      </c>
      <c r="B54" s="355" t="str">
        <f t="shared" si="17"/>
        <v/>
      </c>
      <c r="C54" s="355" t="str">
        <f t="shared" si="18"/>
        <v/>
      </c>
      <c r="D54" s="355" t="str">
        <f t="shared" si="19"/>
        <v/>
      </c>
      <c r="E54" s="356" t="str">
        <f t="shared" si="20"/>
        <v/>
      </c>
      <c r="F54" s="356" t="str">
        <f t="shared" si="21"/>
        <v/>
      </c>
      <c r="G54" s="356" t="str">
        <f t="shared" si="22"/>
        <v/>
      </c>
      <c r="H54" s="356" t="str">
        <f t="shared" si="23"/>
        <v/>
      </c>
      <c r="I54" s="357" t="str">
        <f t="shared" si="24"/>
        <v/>
      </c>
      <c r="J54" s="357" t="str">
        <f t="shared" si="25"/>
        <v/>
      </c>
      <c r="K54" s="357" t="str">
        <f t="shared" si="26"/>
        <v/>
      </c>
      <c r="L54" s="357" t="str">
        <f t="shared" si="27"/>
        <v/>
      </c>
      <c r="M54" s="358" t="str">
        <f t="shared" si="28"/>
        <v/>
      </c>
      <c r="N54" s="359" t="str">
        <f t="shared" si="29"/>
        <v/>
      </c>
      <c r="O54" s="359" t="str">
        <f t="shared" si="30"/>
        <v/>
      </c>
      <c r="P54" s="370" t="str">
        <f t="shared" si="31"/>
        <v/>
      </c>
    </row>
    <row r="55" spans="1:16" ht="28.05" customHeight="1" x14ac:dyDescent="0.3">
      <c r="A55" s="367" t="str">
        <f t="shared" si="16"/>
        <v/>
      </c>
      <c r="B55" s="355" t="str">
        <f t="shared" si="17"/>
        <v/>
      </c>
      <c r="C55" s="355" t="str">
        <f t="shared" si="18"/>
        <v/>
      </c>
      <c r="D55" s="355" t="str">
        <f t="shared" si="19"/>
        <v/>
      </c>
      <c r="E55" s="356" t="str">
        <f t="shared" si="20"/>
        <v/>
      </c>
      <c r="F55" s="356" t="str">
        <f t="shared" si="21"/>
        <v/>
      </c>
      <c r="G55" s="356" t="str">
        <f t="shared" si="22"/>
        <v/>
      </c>
      <c r="H55" s="356" t="str">
        <f t="shared" si="23"/>
        <v/>
      </c>
      <c r="I55" s="357" t="str">
        <f t="shared" si="24"/>
        <v/>
      </c>
      <c r="J55" s="357" t="str">
        <f t="shared" si="25"/>
        <v/>
      </c>
      <c r="K55" s="357" t="str">
        <f t="shared" si="26"/>
        <v/>
      </c>
      <c r="L55" s="357" t="str">
        <f t="shared" si="27"/>
        <v/>
      </c>
      <c r="M55" s="358" t="str">
        <f t="shared" si="28"/>
        <v/>
      </c>
      <c r="N55" s="359" t="str">
        <f t="shared" si="29"/>
        <v/>
      </c>
      <c r="O55" s="359" t="str">
        <f t="shared" si="30"/>
        <v/>
      </c>
      <c r="P55" s="370" t="str">
        <f t="shared" si="31"/>
        <v/>
      </c>
    </row>
    <row r="56" spans="1:16" ht="28.05" customHeight="1" x14ac:dyDescent="0.3">
      <c r="A56" s="367" t="str">
        <f t="shared" si="16"/>
        <v/>
      </c>
      <c r="B56" s="355" t="str">
        <f t="shared" si="17"/>
        <v/>
      </c>
      <c r="C56" s="355" t="str">
        <f t="shared" si="18"/>
        <v/>
      </c>
      <c r="D56" s="355" t="str">
        <f t="shared" si="19"/>
        <v/>
      </c>
      <c r="E56" s="356" t="str">
        <f t="shared" si="20"/>
        <v/>
      </c>
      <c r="F56" s="356" t="str">
        <f t="shared" si="21"/>
        <v/>
      </c>
      <c r="G56" s="356" t="str">
        <f t="shared" si="22"/>
        <v/>
      </c>
      <c r="H56" s="356" t="str">
        <f t="shared" si="23"/>
        <v/>
      </c>
      <c r="I56" s="357" t="str">
        <f t="shared" si="24"/>
        <v/>
      </c>
      <c r="J56" s="357" t="str">
        <f t="shared" si="25"/>
        <v/>
      </c>
      <c r="K56" s="357" t="str">
        <f t="shared" si="26"/>
        <v/>
      </c>
      <c r="L56" s="357" t="str">
        <f t="shared" si="27"/>
        <v/>
      </c>
      <c r="M56" s="358" t="str">
        <f t="shared" si="28"/>
        <v/>
      </c>
      <c r="N56" s="359" t="str">
        <f t="shared" si="29"/>
        <v/>
      </c>
      <c r="O56" s="359" t="str">
        <f t="shared" si="30"/>
        <v/>
      </c>
      <c r="P56" s="370" t="str">
        <f t="shared" si="31"/>
        <v/>
      </c>
    </row>
    <row r="57" spans="1:16" ht="28.05" customHeight="1" x14ac:dyDescent="0.3">
      <c r="A57" s="367" t="str">
        <f t="shared" si="16"/>
        <v/>
      </c>
      <c r="B57" s="355" t="str">
        <f t="shared" si="17"/>
        <v/>
      </c>
      <c r="C57" s="355" t="str">
        <f t="shared" si="18"/>
        <v/>
      </c>
      <c r="D57" s="355" t="str">
        <f t="shared" si="19"/>
        <v/>
      </c>
      <c r="E57" s="356" t="str">
        <f t="shared" si="20"/>
        <v/>
      </c>
      <c r="F57" s="356" t="str">
        <f t="shared" si="21"/>
        <v/>
      </c>
      <c r="G57" s="356" t="str">
        <f t="shared" si="22"/>
        <v/>
      </c>
      <c r="H57" s="356" t="str">
        <f t="shared" si="23"/>
        <v/>
      </c>
      <c r="I57" s="357" t="str">
        <f t="shared" si="24"/>
        <v/>
      </c>
      <c r="J57" s="357" t="str">
        <f t="shared" si="25"/>
        <v/>
      </c>
      <c r="K57" s="357" t="str">
        <f t="shared" si="26"/>
        <v/>
      </c>
      <c r="L57" s="357" t="str">
        <f t="shared" si="27"/>
        <v/>
      </c>
      <c r="M57" s="358" t="str">
        <f t="shared" si="28"/>
        <v/>
      </c>
      <c r="N57" s="359" t="str">
        <f t="shared" si="29"/>
        <v/>
      </c>
      <c r="O57" s="359" t="str">
        <f t="shared" si="30"/>
        <v/>
      </c>
      <c r="P57" s="370" t="str">
        <f t="shared" si="31"/>
        <v/>
      </c>
    </row>
    <row r="58" spans="1:16" ht="28.05" customHeight="1" x14ac:dyDescent="0.3">
      <c r="A58" s="367" t="str">
        <f t="shared" si="16"/>
        <v/>
      </c>
      <c r="B58" s="355" t="str">
        <f t="shared" si="17"/>
        <v/>
      </c>
      <c r="C58" s="355" t="str">
        <f t="shared" si="18"/>
        <v/>
      </c>
      <c r="D58" s="355" t="str">
        <f t="shared" si="19"/>
        <v/>
      </c>
      <c r="E58" s="356" t="str">
        <f t="shared" si="20"/>
        <v/>
      </c>
      <c r="F58" s="356" t="str">
        <f t="shared" si="21"/>
        <v/>
      </c>
      <c r="G58" s="356" t="str">
        <f t="shared" si="22"/>
        <v/>
      </c>
      <c r="H58" s="356" t="str">
        <f t="shared" si="23"/>
        <v/>
      </c>
      <c r="I58" s="357" t="str">
        <f t="shared" si="24"/>
        <v/>
      </c>
      <c r="J58" s="357" t="str">
        <f t="shared" si="25"/>
        <v/>
      </c>
      <c r="K58" s="357" t="str">
        <f t="shared" si="26"/>
        <v/>
      </c>
      <c r="L58" s="357" t="str">
        <f t="shared" si="27"/>
        <v/>
      </c>
      <c r="M58" s="358" t="str">
        <f t="shared" si="28"/>
        <v/>
      </c>
      <c r="N58" s="359" t="str">
        <f t="shared" si="29"/>
        <v/>
      </c>
      <c r="O58" s="359" t="str">
        <f t="shared" si="30"/>
        <v/>
      </c>
      <c r="P58" s="370" t="str">
        <f t="shared" si="31"/>
        <v/>
      </c>
    </row>
    <row r="59" spans="1:16" ht="28.05" customHeight="1" x14ac:dyDescent="0.3">
      <c r="A59" s="367" t="str">
        <f t="shared" si="16"/>
        <v/>
      </c>
      <c r="B59" s="355" t="str">
        <f t="shared" si="17"/>
        <v/>
      </c>
      <c r="C59" s="355" t="str">
        <f t="shared" si="18"/>
        <v/>
      </c>
      <c r="D59" s="355" t="str">
        <f t="shared" si="19"/>
        <v/>
      </c>
      <c r="E59" s="356" t="str">
        <f t="shared" si="20"/>
        <v/>
      </c>
      <c r="F59" s="356" t="str">
        <f t="shared" si="21"/>
        <v/>
      </c>
      <c r="G59" s="356" t="str">
        <f t="shared" si="22"/>
        <v/>
      </c>
      <c r="H59" s="356" t="str">
        <f t="shared" si="23"/>
        <v/>
      </c>
      <c r="I59" s="357" t="str">
        <f t="shared" si="24"/>
        <v/>
      </c>
      <c r="J59" s="357" t="str">
        <f t="shared" si="25"/>
        <v/>
      </c>
      <c r="K59" s="357" t="str">
        <f t="shared" si="26"/>
        <v/>
      </c>
      <c r="L59" s="357" t="str">
        <f t="shared" si="27"/>
        <v/>
      </c>
      <c r="M59" s="358" t="str">
        <f t="shared" si="28"/>
        <v/>
      </c>
      <c r="N59" s="359" t="str">
        <f t="shared" si="29"/>
        <v/>
      </c>
      <c r="O59" s="359" t="str">
        <f t="shared" si="30"/>
        <v/>
      </c>
      <c r="P59" s="370" t="str">
        <f t="shared" si="31"/>
        <v/>
      </c>
    </row>
    <row r="60" spans="1:16" ht="28.05" customHeight="1" x14ac:dyDescent="0.3">
      <c r="A60" s="367" t="str">
        <f t="shared" si="16"/>
        <v/>
      </c>
      <c r="B60" s="355" t="str">
        <f t="shared" si="17"/>
        <v/>
      </c>
      <c r="C60" s="355" t="str">
        <f t="shared" si="18"/>
        <v/>
      </c>
      <c r="D60" s="355" t="str">
        <f t="shared" si="19"/>
        <v/>
      </c>
      <c r="E60" s="356" t="str">
        <f t="shared" si="20"/>
        <v/>
      </c>
      <c r="F60" s="356" t="str">
        <f t="shared" si="21"/>
        <v/>
      </c>
      <c r="G60" s="356" t="str">
        <f t="shared" si="22"/>
        <v/>
      </c>
      <c r="H60" s="356" t="str">
        <f t="shared" si="23"/>
        <v/>
      </c>
      <c r="I60" s="357" t="str">
        <f t="shared" si="24"/>
        <v/>
      </c>
      <c r="J60" s="357" t="str">
        <f t="shared" si="25"/>
        <v/>
      </c>
      <c r="K60" s="357" t="str">
        <f t="shared" si="26"/>
        <v/>
      </c>
      <c r="L60" s="357" t="str">
        <f t="shared" si="27"/>
        <v/>
      </c>
      <c r="M60" s="358" t="str">
        <f t="shared" si="28"/>
        <v/>
      </c>
      <c r="N60" s="359" t="str">
        <f t="shared" si="29"/>
        <v/>
      </c>
      <c r="O60" s="359" t="str">
        <f t="shared" si="30"/>
        <v/>
      </c>
      <c r="P60" s="370" t="str">
        <f t="shared" si="31"/>
        <v/>
      </c>
    </row>
    <row r="61" spans="1:16" ht="28.05" customHeight="1" x14ac:dyDescent="0.3">
      <c r="A61" s="367" t="str">
        <f t="shared" si="16"/>
        <v/>
      </c>
      <c r="B61" s="355" t="str">
        <f t="shared" si="17"/>
        <v/>
      </c>
      <c r="C61" s="355" t="str">
        <f t="shared" si="18"/>
        <v/>
      </c>
      <c r="D61" s="355" t="str">
        <f t="shared" si="19"/>
        <v/>
      </c>
      <c r="E61" s="356" t="str">
        <f t="shared" si="20"/>
        <v/>
      </c>
      <c r="F61" s="356" t="str">
        <f t="shared" si="21"/>
        <v/>
      </c>
      <c r="G61" s="356" t="str">
        <f t="shared" si="22"/>
        <v/>
      </c>
      <c r="H61" s="356" t="str">
        <f t="shared" si="23"/>
        <v/>
      </c>
      <c r="I61" s="357" t="str">
        <f t="shared" si="24"/>
        <v/>
      </c>
      <c r="J61" s="357" t="str">
        <f t="shared" si="25"/>
        <v/>
      </c>
      <c r="K61" s="357" t="str">
        <f t="shared" si="26"/>
        <v/>
      </c>
      <c r="L61" s="357" t="str">
        <f t="shared" si="27"/>
        <v/>
      </c>
      <c r="M61" s="358" t="str">
        <f t="shared" si="28"/>
        <v/>
      </c>
      <c r="N61" s="359" t="str">
        <f t="shared" si="29"/>
        <v/>
      </c>
      <c r="O61" s="359" t="str">
        <f t="shared" si="30"/>
        <v/>
      </c>
      <c r="P61" s="370" t="str">
        <f t="shared" si="31"/>
        <v/>
      </c>
    </row>
    <row r="62" spans="1:16" ht="28.05" customHeight="1" x14ac:dyDescent="0.3">
      <c r="A62" s="367" t="str">
        <f t="shared" si="16"/>
        <v/>
      </c>
      <c r="B62" s="355" t="str">
        <f t="shared" si="17"/>
        <v/>
      </c>
      <c r="C62" s="355" t="str">
        <f t="shared" si="18"/>
        <v/>
      </c>
      <c r="D62" s="355" t="str">
        <f t="shared" si="19"/>
        <v/>
      </c>
      <c r="E62" s="356" t="str">
        <f t="shared" si="20"/>
        <v/>
      </c>
      <c r="F62" s="356" t="str">
        <f t="shared" si="21"/>
        <v/>
      </c>
      <c r="G62" s="356" t="str">
        <f t="shared" si="22"/>
        <v/>
      </c>
      <c r="H62" s="356" t="str">
        <f t="shared" si="23"/>
        <v/>
      </c>
      <c r="I62" s="357" t="str">
        <f t="shared" si="24"/>
        <v/>
      </c>
      <c r="J62" s="357" t="str">
        <f t="shared" si="25"/>
        <v/>
      </c>
      <c r="K62" s="357" t="str">
        <f t="shared" si="26"/>
        <v/>
      </c>
      <c r="L62" s="357" t="str">
        <f t="shared" si="27"/>
        <v/>
      </c>
      <c r="M62" s="358" t="str">
        <f t="shared" si="28"/>
        <v/>
      </c>
      <c r="N62" s="359" t="str">
        <f t="shared" si="29"/>
        <v/>
      </c>
      <c r="O62" s="359" t="str">
        <f t="shared" si="30"/>
        <v/>
      </c>
      <c r="P62" s="370" t="str">
        <f t="shared" si="31"/>
        <v/>
      </c>
    </row>
    <row r="63" spans="1:16" ht="28.05" customHeight="1" x14ac:dyDescent="0.3">
      <c r="A63" s="367" t="str">
        <f t="shared" si="16"/>
        <v/>
      </c>
      <c r="B63" s="355" t="str">
        <f t="shared" si="17"/>
        <v/>
      </c>
      <c r="C63" s="355" t="str">
        <f t="shared" si="18"/>
        <v/>
      </c>
      <c r="D63" s="355" t="str">
        <f t="shared" si="19"/>
        <v/>
      </c>
      <c r="E63" s="356" t="str">
        <f t="shared" si="20"/>
        <v/>
      </c>
      <c r="F63" s="356" t="str">
        <f t="shared" si="21"/>
        <v/>
      </c>
      <c r="G63" s="356" t="str">
        <f t="shared" si="22"/>
        <v/>
      </c>
      <c r="H63" s="356" t="str">
        <f t="shared" si="23"/>
        <v/>
      </c>
      <c r="I63" s="357" t="str">
        <f t="shared" si="24"/>
        <v/>
      </c>
      <c r="J63" s="357" t="str">
        <f t="shared" si="25"/>
        <v/>
      </c>
      <c r="K63" s="357" t="str">
        <f t="shared" si="26"/>
        <v/>
      </c>
      <c r="L63" s="357" t="str">
        <f t="shared" si="27"/>
        <v/>
      </c>
      <c r="M63" s="358" t="str">
        <f t="shared" si="28"/>
        <v/>
      </c>
      <c r="N63" s="359" t="str">
        <f t="shared" si="29"/>
        <v/>
      </c>
      <c r="O63" s="359" t="str">
        <f t="shared" si="30"/>
        <v/>
      </c>
      <c r="P63" s="370" t="str">
        <f t="shared" si="31"/>
        <v/>
      </c>
    </row>
    <row r="64" spans="1:16" ht="28.05" customHeight="1" x14ac:dyDescent="0.3">
      <c r="A64" s="367" t="str">
        <f t="shared" si="16"/>
        <v/>
      </c>
      <c r="B64" s="355" t="str">
        <f t="shared" si="17"/>
        <v/>
      </c>
      <c r="C64" s="355" t="str">
        <f t="shared" si="18"/>
        <v/>
      </c>
      <c r="D64" s="355" t="str">
        <f t="shared" si="19"/>
        <v/>
      </c>
      <c r="E64" s="356" t="str">
        <f t="shared" si="20"/>
        <v/>
      </c>
      <c r="F64" s="356" t="str">
        <f t="shared" si="21"/>
        <v/>
      </c>
      <c r="G64" s="356" t="str">
        <f t="shared" si="22"/>
        <v/>
      </c>
      <c r="H64" s="356" t="str">
        <f t="shared" si="23"/>
        <v/>
      </c>
      <c r="I64" s="357" t="str">
        <f t="shared" si="24"/>
        <v/>
      </c>
      <c r="J64" s="357" t="str">
        <f t="shared" si="25"/>
        <v/>
      </c>
      <c r="K64" s="357" t="str">
        <f t="shared" si="26"/>
        <v/>
      </c>
      <c r="L64" s="357" t="str">
        <f t="shared" si="27"/>
        <v/>
      </c>
      <c r="M64" s="358" t="str">
        <f t="shared" si="28"/>
        <v/>
      </c>
      <c r="N64" s="359" t="str">
        <f t="shared" si="29"/>
        <v/>
      </c>
      <c r="O64" s="359" t="str">
        <f t="shared" si="30"/>
        <v/>
      </c>
      <c r="P64" s="370" t="str">
        <f t="shared" si="31"/>
        <v/>
      </c>
    </row>
    <row r="65" spans="1:16" ht="28.05" customHeight="1" x14ac:dyDescent="0.3">
      <c r="A65" s="367" t="str">
        <f t="shared" si="16"/>
        <v/>
      </c>
      <c r="B65" s="355" t="str">
        <f t="shared" si="17"/>
        <v/>
      </c>
      <c r="C65" s="355" t="str">
        <f t="shared" si="18"/>
        <v/>
      </c>
      <c r="D65" s="355" t="str">
        <f t="shared" si="19"/>
        <v/>
      </c>
      <c r="E65" s="356" t="str">
        <f t="shared" si="20"/>
        <v/>
      </c>
      <c r="F65" s="356" t="str">
        <f t="shared" si="21"/>
        <v/>
      </c>
      <c r="G65" s="356" t="str">
        <f t="shared" si="22"/>
        <v/>
      </c>
      <c r="H65" s="356" t="str">
        <f t="shared" si="23"/>
        <v/>
      </c>
      <c r="I65" s="357" t="str">
        <f t="shared" si="24"/>
        <v/>
      </c>
      <c r="J65" s="357" t="str">
        <f t="shared" si="25"/>
        <v/>
      </c>
      <c r="K65" s="357" t="str">
        <f t="shared" si="26"/>
        <v/>
      </c>
      <c r="L65" s="357" t="str">
        <f t="shared" si="27"/>
        <v/>
      </c>
      <c r="M65" s="358" t="str">
        <f t="shared" si="28"/>
        <v/>
      </c>
      <c r="N65" s="359" t="str">
        <f t="shared" si="29"/>
        <v/>
      </c>
      <c r="O65" s="359" t="str">
        <f t="shared" si="30"/>
        <v/>
      </c>
      <c r="P65" s="370" t="str">
        <f t="shared" si="31"/>
        <v/>
      </c>
    </row>
    <row r="66" spans="1:16" ht="28.05" customHeight="1" x14ac:dyDescent="0.3">
      <c r="A66" s="367" t="str">
        <f t="shared" si="16"/>
        <v/>
      </c>
      <c r="B66" s="355" t="str">
        <f t="shared" si="17"/>
        <v/>
      </c>
      <c r="C66" s="355" t="str">
        <f t="shared" si="18"/>
        <v/>
      </c>
      <c r="D66" s="355" t="str">
        <f t="shared" si="19"/>
        <v/>
      </c>
      <c r="E66" s="356" t="str">
        <f t="shared" si="20"/>
        <v/>
      </c>
      <c r="F66" s="356" t="str">
        <f t="shared" si="21"/>
        <v/>
      </c>
      <c r="G66" s="356" t="str">
        <f t="shared" si="22"/>
        <v/>
      </c>
      <c r="H66" s="356" t="str">
        <f t="shared" si="23"/>
        <v/>
      </c>
      <c r="I66" s="357" t="str">
        <f t="shared" si="24"/>
        <v/>
      </c>
      <c r="J66" s="357" t="str">
        <f t="shared" si="25"/>
        <v/>
      </c>
      <c r="K66" s="357" t="str">
        <f t="shared" si="26"/>
        <v/>
      </c>
      <c r="L66" s="357" t="str">
        <f t="shared" si="27"/>
        <v/>
      </c>
      <c r="M66" s="358" t="str">
        <f t="shared" si="28"/>
        <v/>
      </c>
      <c r="N66" s="359" t="str">
        <f t="shared" si="29"/>
        <v/>
      </c>
      <c r="O66" s="359" t="str">
        <f t="shared" si="30"/>
        <v/>
      </c>
      <c r="P66" s="370" t="str">
        <f t="shared" si="31"/>
        <v/>
      </c>
    </row>
    <row r="67" spans="1:16" ht="28.05" customHeight="1" x14ac:dyDescent="0.3">
      <c r="A67" s="367" t="str">
        <f t="shared" si="16"/>
        <v/>
      </c>
      <c r="B67" s="355" t="str">
        <f t="shared" si="17"/>
        <v/>
      </c>
      <c r="C67" s="355" t="str">
        <f t="shared" si="18"/>
        <v/>
      </c>
      <c r="D67" s="355" t="str">
        <f t="shared" si="19"/>
        <v/>
      </c>
      <c r="E67" s="356" t="str">
        <f t="shared" si="20"/>
        <v/>
      </c>
      <c r="F67" s="356" t="str">
        <f t="shared" si="21"/>
        <v/>
      </c>
      <c r="G67" s="356" t="str">
        <f t="shared" si="22"/>
        <v/>
      </c>
      <c r="H67" s="356" t="str">
        <f t="shared" si="23"/>
        <v/>
      </c>
      <c r="I67" s="357" t="str">
        <f t="shared" si="24"/>
        <v/>
      </c>
      <c r="J67" s="357" t="str">
        <f t="shared" si="25"/>
        <v/>
      </c>
      <c r="K67" s="357" t="str">
        <f t="shared" si="26"/>
        <v/>
      </c>
      <c r="L67" s="357" t="str">
        <f t="shared" si="27"/>
        <v/>
      </c>
      <c r="M67" s="358" t="str">
        <f t="shared" si="28"/>
        <v/>
      </c>
      <c r="N67" s="359" t="str">
        <f t="shared" si="29"/>
        <v/>
      </c>
      <c r="O67" s="359" t="str">
        <f t="shared" si="30"/>
        <v/>
      </c>
      <c r="P67" s="370" t="str">
        <f t="shared" si="31"/>
        <v/>
      </c>
    </row>
    <row r="68" spans="1:16" ht="28.05" customHeight="1" x14ac:dyDescent="0.3">
      <c r="A68" s="367" t="str">
        <f t="shared" si="16"/>
        <v/>
      </c>
      <c r="B68" s="355" t="str">
        <f t="shared" si="17"/>
        <v/>
      </c>
      <c r="C68" s="355" t="str">
        <f t="shared" si="18"/>
        <v/>
      </c>
      <c r="D68" s="355" t="str">
        <f t="shared" si="19"/>
        <v/>
      </c>
      <c r="E68" s="356" t="str">
        <f t="shared" si="20"/>
        <v/>
      </c>
      <c r="F68" s="356" t="str">
        <f t="shared" si="21"/>
        <v/>
      </c>
      <c r="G68" s="356" t="str">
        <f t="shared" si="22"/>
        <v/>
      </c>
      <c r="H68" s="356" t="str">
        <f t="shared" si="23"/>
        <v/>
      </c>
      <c r="I68" s="357" t="str">
        <f t="shared" si="24"/>
        <v/>
      </c>
      <c r="J68" s="357" t="str">
        <f t="shared" si="25"/>
        <v/>
      </c>
      <c r="K68" s="357" t="str">
        <f t="shared" si="26"/>
        <v/>
      </c>
      <c r="L68" s="357" t="str">
        <f t="shared" si="27"/>
        <v/>
      </c>
      <c r="M68" s="358" t="str">
        <f t="shared" si="28"/>
        <v/>
      </c>
      <c r="N68" s="359" t="str">
        <f t="shared" si="29"/>
        <v/>
      </c>
      <c r="O68" s="359" t="str">
        <f t="shared" si="30"/>
        <v/>
      </c>
      <c r="P68" s="370" t="str">
        <f t="shared" si="31"/>
        <v/>
      </c>
    </row>
    <row r="69" spans="1:16" ht="28.05" customHeight="1" x14ac:dyDescent="0.3">
      <c r="A69" s="367" t="str">
        <f t="shared" si="16"/>
        <v/>
      </c>
      <c r="B69" s="355" t="str">
        <f t="shared" si="17"/>
        <v/>
      </c>
      <c r="C69" s="355" t="str">
        <f t="shared" si="18"/>
        <v/>
      </c>
      <c r="D69" s="355" t="str">
        <f t="shared" si="19"/>
        <v/>
      </c>
      <c r="E69" s="356" t="str">
        <f t="shared" si="20"/>
        <v/>
      </c>
      <c r="F69" s="356" t="str">
        <f t="shared" si="21"/>
        <v/>
      </c>
      <c r="G69" s="356" t="str">
        <f t="shared" si="22"/>
        <v/>
      </c>
      <c r="H69" s="356" t="str">
        <f t="shared" si="23"/>
        <v/>
      </c>
      <c r="I69" s="357" t="str">
        <f t="shared" si="24"/>
        <v/>
      </c>
      <c r="J69" s="357" t="str">
        <f t="shared" si="25"/>
        <v/>
      </c>
      <c r="K69" s="357" t="str">
        <f t="shared" si="26"/>
        <v/>
      </c>
      <c r="L69" s="357" t="str">
        <f t="shared" si="27"/>
        <v/>
      </c>
      <c r="M69" s="358" t="str">
        <f t="shared" si="28"/>
        <v/>
      </c>
      <c r="N69" s="359" t="str">
        <f t="shared" si="29"/>
        <v/>
      </c>
      <c r="O69" s="359" t="str">
        <f t="shared" si="30"/>
        <v/>
      </c>
      <c r="P69" s="370" t="str">
        <f t="shared" si="31"/>
        <v/>
      </c>
    </row>
    <row r="70" spans="1:16" ht="28.05" customHeight="1" x14ac:dyDescent="0.3">
      <c r="A70" s="367" t="str">
        <f t="shared" si="16"/>
        <v/>
      </c>
      <c r="B70" s="355" t="str">
        <f t="shared" si="17"/>
        <v/>
      </c>
      <c r="C70" s="355" t="str">
        <f t="shared" si="18"/>
        <v/>
      </c>
      <c r="D70" s="355" t="str">
        <f t="shared" si="19"/>
        <v/>
      </c>
      <c r="E70" s="356" t="str">
        <f t="shared" si="20"/>
        <v/>
      </c>
      <c r="F70" s="356" t="str">
        <f t="shared" si="21"/>
        <v/>
      </c>
      <c r="G70" s="356" t="str">
        <f t="shared" si="22"/>
        <v/>
      </c>
      <c r="H70" s="356" t="str">
        <f t="shared" si="23"/>
        <v/>
      </c>
      <c r="I70" s="357" t="str">
        <f t="shared" si="24"/>
        <v/>
      </c>
      <c r="J70" s="357" t="str">
        <f t="shared" si="25"/>
        <v/>
      </c>
      <c r="K70" s="357" t="str">
        <f t="shared" si="26"/>
        <v/>
      </c>
      <c r="L70" s="357" t="str">
        <f t="shared" si="27"/>
        <v/>
      </c>
      <c r="M70" s="358" t="str">
        <f t="shared" si="28"/>
        <v/>
      </c>
      <c r="N70" s="359" t="str">
        <f t="shared" si="29"/>
        <v/>
      </c>
      <c r="O70" s="359" t="str">
        <f t="shared" si="30"/>
        <v/>
      </c>
      <c r="P70" s="370" t="str">
        <f t="shared" si="31"/>
        <v/>
      </c>
    </row>
    <row r="71" spans="1:16" ht="28.05" customHeight="1" x14ac:dyDescent="0.3">
      <c r="A71" s="367" t="str">
        <f t="shared" si="16"/>
        <v/>
      </c>
      <c r="B71" s="355" t="str">
        <f t="shared" si="17"/>
        <v/>
      </c>
      <c r="C71" s="355" t="str">
        <f t="shared" si="18"/>
        <v/>
      </c>
      <c r="D71" s="355" t="str">
        <f t="shared" si="19"/>
        <v/>
      </c>
      <c r="E71" s="356" t="str">
        <f t="shared" si="20"/>
        <v/>
      </c>
      <c r="F71" s="356" t="str">
        <f t="shared" si="21"/>
        <v/>
      </c>
      <c r="G71" s="356" t="str">
        <f t="shared" si="22"/>
        <v/>
      </c>
      <c r="H71" s="356" t="str">
        <f t="shared" si="23"/>
        <v/>
      </c>
      <c r="I71" s="357" t="str">
        <f t="shared" si="24"/>
        <v/>
      </c>
      <c r="J71" s="357" t="str">
        <f t="shared" si="25"/>
        <v/>
      </c>
      <c r="K71" s="357" t="str">
        <f t="shared" si="26"/>
        <v/>
      </c>
      <c r="L71" s="357" t="str">
        <f t="shared" si="27"/>
        <v/>
      </c>
      <c r="M71" s="358" t="str">
        <f t="shared" si="28"/>
        <v/>
      </c>
      <c r="N71" s="359" t="str">
        <f t="shared" si="29"/>
        <v/>
      </c>
      <c r="O71" s="359" t="str">
        <f t="shared" si="30"/>
        <v/>
      </c>
      <c r="P71" s="370" t="str">
        <f t="shared" si="31"/>
        <v/>
      </c>
    </row>
    <row r="72" spans="1:16" ht="28.05" customHeight="1" x14ac:dyDescent="0.3">
      <c r="A72" s="367" t="str">
        <f t="shared" si="16"/>
        <v/>
      </c>
      <c r="B72" s="355" t="str">
        <f t="shared" si="17"/>
        <v/>
      </c>
      <c r="C72" s="355" t="str">
        <f t="shared" si="18"/>
        <v/>
      </c>
      <c r="D72" s="355" t="str">
        <f t="shared" si="19"/>
        <v/>
      </c>
      <c r="E72" s="356" t="str">
        <f t="shared" si="20"/>
        <v/>
      </c>
      <c r="F72" s="356" t="str">
        <f t="shared" si="21"/>
        <v/>
      </c>
      <c r="G72" s="356" t="str">
        <f t="shared" si="22"/>
        <v/>
      </c>
      <c r="H72" s="356" t="str">
        <f t="shared" si="23"/>
        <v/>
      </c>
      <c r="I72" s="357" t="str">
        <f t="shared" si="24"/>
        <v/>
      </c>
      <c r="J72" s="357" t="str">
        <f t="shared" si="25"/>
        <v/>
      </c>
      <c r="K72" s="357" t="str">
        <f t="shared" si="26"/>
        <v/>
      </c>
      <c r="L72" s="357" t="str">
        <f t="shared" si="27"/>
        <v/>
      </c>
      <c r="M72" s="358" t="str">
        <f t="shared" si="28"/>
        <v/>
      </c>
      <c r="N72" s="359" t="str">
        <f t="shared" si="29"/>
        <v/>
      </c>
      <c r="O72" s="359" t="str">
        <f t="shared" si="30"/>
        <v/>
      </c>
      <c r="P72" s="370" t="str">
        <f t="shared" si="31"/>
        <v/>
      </c>
    </row>
    <row r="73" spans="1:16" ht="28.05" customHeight="1" x14ac:dyDescent="0.3">
      <c r="A73" s="367" t="str">
        <f t="shared" si="16"/>
        <v/>
      </c>
      <c r="B73" s="355" t="str">
        <f t="shared" si="17"/>
        <v/>
      </c>
      <c r="C73" s="355" t="str">
        <f t="shared" si="18"/>
        <v/>
      </c>
      <c r="D73" s="355" t="str">
        <f t="shared" si="19"/>
        <v/>
      </c>
      <c r="E73" s="356" t="str">
        <f t="shared" si="20"/>
        <v/>
      </c>
      <c r="F73" s="356" t="str">
        <f t="shared" si="21"/>
        <v/>
      </c>
      <c r="G73" s="356" t="str">
        <f t="shared" si="22"/>
        <v/>
      </c>
      <c r="H73" s="356" t="str">
        <f t="shared" si="23"/>
        <v/>
      </c>
      <c r="I73" s="357" t="str">
        <f t="shared" si="24"/>
        <v/>
      </c>
      <c r="J73" s="357" t="str">
        <f t="shared" si="25"/>
        <v/>
      </c>
      <c r="K73" s="357" t="str">
        <f t="shared" si="26"/>
        <v/>
      </c>
      <c r="L73" s="357" t="str">
        <f t="shared" si="27"/>
        <v/>
      </c>
      <c r="M73" s="358" t="str">
        <f t="shared" si="28"/>
        <v/>
      </c>
      <c r="N73" s="359" t="str">
        <f t="shared" si="29"/>
        <v/>
      </c>
      <c r="O73" s="359" t="str">
        <f t="shared" si="30"/>
        <v/>
      </c>
      <c r="P73" s="370" t="str">
        <f t="shared" si="31"/>
        <v/>
      </c>
    </row>
    <row r="74" spans="1:16" ht="28.05" customHeight="1" x14ac:dyDescent="0.3">
      <c r="A74" s="367" t="str">
        <f t="shared" si="16"/>
        <v/>
      </c>
      <c r="B74" s="355" t="str">
        <f t="shared" si="17"/>
        <v/>
      </c>
      <c r="C74" s="355" t="str">
        <f t="shared" si="18"/>
        <v/>
      </c>
      <c r="D74" s="355" t="str">
        <f t="shared" si="19"/>
        <v/>
      </c>
      <c r="E74" s="356" t="str">
        <f t="shared" si="20"/>
        <v/>
      </c>
      <c r="F74" s="356" t="str">
        <f t="shared" si="21"/>
        <v/>
      </c>
      <c r="G74" s="356" t="str">
        <f t="shared" si="22"/>
        <v/>
      </c>
      <c r="H74" s="356" t="str">
        <f t="shared" si="23"/>
        <v/>
      </c>
      <c r="I74" s="357" t="str">
        <f t="shared" si="24"/>
        <v/>
      </c>
      <c r="J74" s="357" t="str">
        <f t="shared" si="25"/>
        <v/>
      </c>
      <c r="K74" s="357" t="str">
        <f t="shared" si="26"/>
        <v/>
      </c>
      <c r="L74" s="357" t="str">
        <f t="shared" si="27"/>
        <v/>
      </c>
      <c r="M74" s="358" t="str">
        <f t="shared" si="28"/>
        <v/>
      </c>
      <c r="N74" s="359" t="str">
        <f t="shared" si="29"/>
        <v/>
      </c>
      <c r="O74" s="359" t="str">
        <f t="shared" si="30"/>
        <v/>
      </c>
      <c r="P74" s="370" t="str">
        <f t="shared" si="31"/>
        <v/>
      </c>
    </row>
    <row r="75" spans="1:16" ht="28.05" customHeight="1" x14ac:dyDescent="0.3">
      <c r="A75" s="367" t="str">
        <f t="shared" si="16"/>
        <v/>
      </c>
      <c r="B75" s="355" t="str">
        <f t="shared" si="17"/>
        <v/>
      </c>
      <c r="C75" s="355" t="str">
        <f t="shared" si="18"/>
        <v/>
      </c>
      <c r="D75" s="355" t="str">
        <f t="shared" si="19"/>
        <v/>
      </c>
      <c r="E75" s="356" t="str">
        <f t="shared" si="20"/>
        <v/>
      </c>
      <c r="F75" s="356" t="str">
        <f t="shared" si="21"/>
        <v/>
      </c>
      <c r="G75" s="356" t="str">
        <f t="shared" si="22"/>
        <v/>
      </c>
      <c r="H75" s="356" t="str">
        <f t="shared" si="23"/>
        <v/>
      </c>
      <c r="I75" s="357" t="str">
        <f t="shared" si="24"/>
        <v/>
      </c>
      <c r="J75" s="357" t="str">
        <f t="shared" si="25"/>
        <v/>
      </c>
      <c r="K75" s="357" t="str">
        <f t="shared" si="26"/>
        <v/>
      </c>
      <c r="L75" s="357" t="str">
        <f t="shared" si="27"/>
        <v/>
      </c>
      <c r="M75" s="358" t="str">
        <f t="shared" si="28"/>
        <v/>
      </c>
      <c r="N75" s="359" t="str">
        <f t="shared" si="29"/>
        <v/>
      </c>
      <c r="O75" s="359" t="str">
        <f t="shared" si="30"/>
        <v/>
      </c>
      <c r="P75" s="370" t="str">
        <f t="shared" si="31"/>
        <v/>
      </c>
    </row>
    <row r="76" spans="1:16" ht="28.05" customHeight="1" x14ac:dyDescent="0.3">
      <c r="A76" s="367" t="str">
        <f t="shared" si="16"/>
        <v/>
      </c>
      <c r="B76" s="355" t="str">
        <f t="shared" si="17"/>
        <v/>
      </c>
      <c r="C76" s="355" t="str">
        <f t="shared" si="18"/>
        <v/>
      </c>
      <c r="D76" s="355" t="str">
        <f t="shared" si="19"/>
        <v/>
      </c>
      <c r="E76" s="356" t="str">
        <f t="shared" si="20"/>
        <v/>
      </c>
      <c r="F76" s="356" t="str">
        <f t="shared" si="21"/>
        <v/>
      </c>
      <c r="G76" s="356" t="str">
        <f t="shared" si="22"/>
        <v/>
      </c>
      <c r="H76" s="356" t="str">
        <f t="shared" si="23"/>
        <v/>
      </c>
      <c r="I76" s="357" t="str">
        <f t="shared" si="24"/>
        <v/>
      </c>
      <c r="J76" s="357" t="str">
        <f t="shared" si="25"/>
        <v/>
      </c>
      <c r="K76" s="357" t="str">
        <f t="shared" si="26"/>
        <v/>
      </c>
      <c r="L76" s="357" t="str">
        <f t="shared" si="27"/>
        <v/>
      </c>
      <c r="M76" s="358" t="str">
        <f t="shared" si="28"/>
        <v/>
      </c>
      <c r="N76" s="359" t="str">
        <f t="shared" si="29"/>
        <v/>
      </c>
      <c r="O76" s="359" t="str">
        <f t="shared" si="30"/>
        <v/>
      </c>
      <c r="P76" s="370" t="str">
        <f t="shared" si="31"/>
        <v/>
      </c>
    </row>
    <row r="77" spans="1:16" ht="28.05" customHeight="1" x14ac:dyDescent="0.3">
      <c r="A77" s="367" t="str">
        <f t="shared" ref="A77:A112" si="32">IF($B77="","",_xlfn.XLOOKUP($B77,Proy_Folio,Proy_Pos,"")&amp;" de "&amp;COUNTIFS(Proy_Procede,INDEX(Cat_SiNo,1),Proy_Participa,"&lt;&gt;"&amp;INDEX(Cat_SiNo,2)))</f>
        <v/>
      </c>
      <c r="B77" s="355" t="str">
        <f t="shared" ref="B77:B112" si="33">IFERROR(INDEX(Proy_Folio,MATCH(ROW()-12,Proy_Orden,0)),"")</f>
        <v/>
      </c>
      <c r="C77" s="355" t="str">
        <f t="shared" ref="C77:C112" si="34">IF($B77="","",_xlfn.XLOOKUP($B77,Proy_Folio,Proy_Nombre,"")&amp;"")</f>
        <v/>
      </c>
      <c r="D77" s="355" t="str">
        <f t="shared" ref="D77:D112" si="35">IF($B77="","",_xlfn.XLOOKUP($B77,Proy_Folio,Proy_Ejecutor,"")&amp;"")</f>
        <v/>
      </c>
      <c r="E77" s="356" t="str">
        <f t="shared" ref="E77:E112" si="36">IF($B77="","",_xlfn.XLOOKUP($B77,Proy_Folio,Proy_V,""))</f>
        <v/>
      </c>
      <c r="F77" s="356" t="str">
        <f t="shared" ref="F77:F112" si="37">IF($B77="","",_xlfn.XLOOKUP($B77,Proy_Folio,Proy_N,""))</f>
        <v/>
      </c>
      <c r="G77" s="356" t="str">
        <f t="shared" ref="G77:G112" si="38">IF($B77="","",_xlfn.XLOOKUP($B77,Proy_Folio,Proy_I,""))</f>
        <v/>
      </c>
      <c r="H77" s="356" t="str">
        <f t="shared" ref="H77:H112" si="39">IF($B77="","",_xlfn.XLOOKUP($B77,Proy_Folio,Proy_T,""))</f>
        <v/>
      </c>
      <c r="I77" s="357" t="str">
        <f t="shared" ref="I77:I112" si="40">IF($B77="","",_xlfn.XLOOKUP($B77,Proy_Folio,Proy_ApV,""))</f>
        <v/>
      </c>
      <c r="J77" s="357" t="str">
        <f t="shared" ref="J77:J112" si="41">IF($B77="","",_xlfn.XLOOKUP($B77,Proy_Folio,Proy_ApN,""))</f>
        <v/>
      </c>
      <c r="K77" s="357" t="str">
        <f t="shared" ref="K77:K112" si="42">IF($B77="","",_xlfn.XLOOKUP($B77,Proy_Folio,Proy_ApI,""))</f>
        <v/>
      </c>
      <c r="L77" s="357" t="str">
        <f t="shared" ref="L77:L112" si="43">IF($B77="","",_xlfn.XLOOKUP($B77,Proy_Folio,Proy_ApT,""))</f>
        <v/>
      </c>
      <c r="M77" s="358" t="str">
        <f t="shared" ref="M77:M112" si="44">IF($B77="","",_xlfn.XLOOKUP($B77,Proy_Folio,Proy_IP,""))</f>
        <v/>
      </c>
      <c r="N77" s="359" t="str">
        <f t="shared" ref="N77:N112" si="45">IF($B77="","",_xlfn.XLOOKUP($B77,Proy_Folio,Proy_GP,"")&amp;"")</f>
        <v/>
      </c>
      <c r="O77" s="359" t="str">
        <f t="shared" ref="O77:O112" si="46">IF($B77="","",_xlfn.XLOOKUP($B77,Proy_Folio,Proy_Eleg,"")&amp;"")</f>
        <v/>
      </c>
      <c r="P77" s="370" t="str">
        <f t="shared" ref="P77:P112" si="47">IF($B77="","",_xlfn.XLOOKUP($B77,Rev_Folio,Rev_EstCons,"")&amp;"")</f>
        <v/>
      </c>
    </row>
    <row r="78" spans="1:16" ht="28.05" customHeight="1" x14ac:dyDescent="0.3">
      <c r="A78" s="367" t="str">
        <f t="shared" si="32"/>
        <v/>
      </c>
      <c r="B78" s="355" t="str">
        <f t="shared" si="33"/>
        <v/>
      </c>
      <c r="C78" s="355" t="str">
        <f t="shared" si="34"/>
        <v/>
      </c>
      <c r="D78" s="355" t="str">
        <f t="shared" si="35"/>
        <v/>
      </c>
      <c r="E78" s="356" t="str">
        <f t="shared" si="36"/>
        <v/>
      </c>
      <c r="F78" s="356" t="str">
        <f t="shared" si="37"/>
        <v/>
      </c>
      <c r="G78" s="356" t="str">
        <f t="shared" si="38"/>
        <v/>
      </c>
      <c r="H78" s="356" t="str">
        <f t="shared" si="39"/>
        <v/>
      </c>
      <c r="I78" s="357" t="str">
        <f t="shared" si="40"/>
        <v/>
      </c>
      <c r="J78" s="357" t="str">
        <f t="shared" si="41"/>
        <v/>
      </c>
      <c r="K78" s="357" t="str">
        <f t="shared" si="42"/>
        <v/>
      </c>
      <c r="L78" s="357" t="str">
        <f t="shared" si="43"/>
        <v/>
      </c>
      <c r="M78" s="358" t="str">
        <f t="shared" si="44"/>
        <v/>
      </c>
      <c r="N78" s="359" t="str">
        <f t="shared" si="45"/>
        <v/>
      </c>
      <c r="O78" s="359" t="str">
        <f t="shared" si="46"/>
        <v/>
      </c>
      <c r="P78" s="370" t="str">
        <f t="shared" si="47"/>
        <v/>
      </c>
    </row>
    <row r="79" spans="1:16" ht="28.05" customHeight="1" x14ac:dyDescent="0.3">
      <c r="A79" s="367" t="str">
        <f t="shared" si="32"/>
        <v/>
      </c>
      <c r="B79" s="355" t="str">
        <f t="shared" si="33"/>
        <v/>
      </c>
      <c r="C79" s="355" t="str">
        <f t="shared" si="34"/>
        <v/>
      </c>
      <c r="D79" s="355" t="str">
        <f t="shared" si="35"/>
        <v/>
      </c>
      <c r="E79" s="356" t="str">
        <f t="shared" si="36"/>
        <v/>
      </c>
      <c r="F79" s="356" t="str">
        <f t="shared" si="37"/>
        <v/>
      </c>
      <c r="G79" s="356" t="str">
        <f t="shared" si="38"/>
        <v/>
      </c>
      <c r="H79" s="356" t="str">
        <f t="shared" si="39"/>
        <v/>
      </c>
      <c r="I79" s="357" t="str">
        <f t="shared" si="40"/>
        <v/>
      </c>
      <c r="J79" s="357" t="str">
        <f t="shared" si="41"/>
        <v/>
      </c>
      <c r="K79" s="357" t="str">
        <f t="shared" si="42"/>
        <v/>
      </c>
      <c r="L79" s="357" t="str">
        <f t="shared" si="43"/>
        <v/>
      </c>
      <c r="M79" s="358" t="str">
        <f t="shared" si="44"/>
        <v/>
      </c>
      <c r="N79" s="359" t="str">
        <f t="shared" si="45"/>
        <v/>
      </c>
      <c r="O79" s="359" t="str">
        <f t="shared" si="46"/>
        <v/>
      </c>
      <c r="P79" s="370" t="str">
        <f t="shared" si="47"/>
        <v/>
      </c>
    </row>
    <row r="80" spans="1:16" ht="28.05" customHeight="1" x14ac:dyDescent="0.3">
      <c r="A80" s="367" t="str">
        <f t="shared" si="32"/>
        <v/>
      </c>
      <c r="B80" s="355" t="str">
        <f t="shared" si="33"/>
        <v/>
      </c>
      <c r="C80" s="355" t="str">
        <f t="shared" si="34"/>
        <v/>
      </c>
      <c r="D80" s="355" t="str">
        <f t="shared" si="35"/>
        <v/>
      </c>
      <c r="E80" s="356" t="str">
        <f t="shared" si="36"/>
        <v/>
      </c>
      <c r="F80" s="356" t="str">
        <f t="shared" si="37"/>
        <v/>
      </c>
      <c r="G80" s="356" t="str">
        <f t="shared" si="38"/>
        <v/>
      </c>
      <c r="H80" s="356" t="str">
        <f t="shared" si="39"/>
        <v/>
      </c>
      <c r="I80" s="357" t="str">
        <f t="shared" si="40"/>
        <v/>
      </c>
      <c r="J80" s="357" t="str">
        <f t="shared" si="41"/>
        <v/>
      </c>
      <c r="K80" s="357" t="str">
        <f t="shared" si="42"/>
        <v/>
      </c>
      <c r="L80" s="357" t="str">
        <f t="shared" si="43"/>
        <v/>
      </c>
      <c r="M80" s="358" t="str">
        <f t="shared" si="44"/>
        <v/>
      </c>
      <c r="N80" s="359" t="str">
        <f t="shared" si="45"/>
        <v/>
      </c>
      <c r="O80" s="359" t="str">
        <f t="shared" si="46"/>
        <v/>
      </c>
      <c r="P80" s="370" t="str">
        <f t="shared" si="47"/>
        <v/>
      </c>
    </row>
    <row r="81" spans="1:16" ht="28.05" customHeight="1" x14ac:dyDescent="0.3">
      <c r="A81" s="367" t="str">
        <f t="shared" si="32"/>
        <v/>
      </c>
      <c r="B81" s="355" t="str">
        <f t="shared" si="33"/>
        <v/>
      </c>
      <c r="C81" s="355" t="str">
        <f t="shared" si="34"/>
        <v/>
      </c>
      <c r="D81" s="355" t="str">
        <f t="shared" si="35"/>
        <v/>
      </c>
      <c r="E81" s="356" t="str">
        <f t="shared" si="36"/>
        <v/>
      </c>
      <c r="F81" s="356" t="str">
        <f t="shared" si="37"/>
        <v/>
      </c>
      <c r="G81" s="356" t="str">
        <f t="shared" si="38"/>
        <v/>
      </c>
      <c r="H81" s="356" t="str">
        <f t="shared" si="39"/>
        <v/>
      </c>
      <c r="I81" s="357" t="str">
        <f t="shared" si="40"/>
        <v/>
      </c>
      <c r="J81" s="357" t="str">
        <f t="shared" si="41"/>
        <v/>
      </c>
      <c r="K81" s="357" t="str">
        <f t="shared" si="42"/>
        <v/>
      </c>
      <c r="L81" s="357" t="str">
        <f t="shared" si="43"/>
        <v/>
      </c>
      <c r="M81" s="358" t="str">
        <f t="shared" si="44"/>
        <v/>
      </c>
      <c r="N81" s="359" t="str">
        <f t="shared" si="45"/>
        <v/>
      </c>
      <c r="O81" s="359" t="str">
        <f t="shared" si="46"/>
        <v/>
      </c>
      <c r="P81" s="370" t="str">
        <f t="shared" si="47"/>
        <v/>
      </c>
    </row>
    <row r="82" spans="1:16" ht="28.05" customHeight="1" x14ac:dyDescent="0.3">
      <c r="A82" s="367" t="str">
        <f t="shared" si="32"/>
        <v/>
      </c>
      <c r="B82" s="355" t="str">
        <f t="shared" si="33"/>
        <v/>
      </c>
      <c r="C82" s="355" t="str">
        <f t="shared" si="34"/>
        <v/>
      </c>
      <c r="D82" s="355" t="str">
        <f t="shared" si="35"/>
        <v/>
      </c>
      <c r="E82" s="356" t="str">
        <f t="shared" si="36"/>
        <v/>
      </c>
      <c r="F82" s="356" t="str">
        <f t="shared" si="37"/>
        <v/>
      </c>
      <c r="G82" s="356" t="str">
        <f t="shared" si="38"/>
        <v/>
      </c>
      <c r="H82" s="356" t="str">
        <f t="shared" si="39"/>
        <v/>
      </c>
      <c r="I82" s="357" t="str">
        <f t="shared" si="40"/>
        <v/>
      </c>
      <c r="J82" s="357" t="str">
        <f t="shared" si="41"/>
        <v/>
      </c>
      <c r="K82" s="357" t="str">
        <f t="shared" si="42"/>
        <v/>
      </c>
      <c r="L82" s="357" t="str">
        <f t="shared" si="43"/>
        <v/>
      </c>
      <c r="M82" s="358" t="str">
        <f t="shared" si="44"/>
        <v/>
      </c>
      <c r="N82" s="359" t="str">
        <f t="shared" si="45"/>
        <v/>
      </c>
      <c r="O82" s="359" t="str">
        <f t="shared" si="46"/>
        <v/>
      </c>
      <c r="P82" s="370" t="str">
        <f t="shared" si="47"/>
        <v/>
      </c>
    </row>
    <row r="83" spans="1:16" ht="28.05" customHeight="1" x14ac:dyDescent="0.3">
      <c r="A83" s="367" t="str">
        <f t="shared" si="32"/>
        <v/>
      </c>
      <c r="B83" s="355" t="str">
        <f t="shared" si="33"/>
        <v/>
      </c>
      <c r="C83" s="355" t="str">
        <f t="shared" si="34"/>
        <v/>
      </c>
      <c r="D83" s="355" t="str">
        <f t="shared" si="35"/>
        <v/>
      </c>
      <c r="E83" s="356" t="str">
        <f t="shared" si="36"/>
        <v/>
      </c>
      <c r="F83" s="356" t="str">
        <f t="shared" si="37"/>
        <v/>
      </c>
      <c r="G83" s="356" t="str">
        <f t="shared" si="38"/>
        <v/>
      </c>
      <c r="H83" s="356" t="str">
        <f t="shared" si="39"/>
        <v/>
      </c>
      <c r="I83" s="357" t="str">
        <f t="shared" si="40"/>
        <v/>
      </c>
      <c r="J83" s="357" t="str">
        <f t="shared" si="41"/>
        <v/>
      </c>
      <c r="K83" s="357" t="str">
        <f t="shared" si="42"/>
        <v/>
      </c>
      <c r="L83" s="357" t="str">
        <f t="shared" si="43"/>
        <v/>
      </c>
      <c r="M83" s="358" t="str">
        <f t="shared" si="44"/>
        <v/>
      </c>
      <c r="N83" s="359" t="str">
        <f t="shared" si="45"/>
        <v/>
      </c>
      <c r="O83" s="359" t="str">
        <f t="shared" si="46"/>
        <v/>
      </c>
      <c r="P83" s="370" t="str">
        <f t="shared" si="47"/>
        <v/>
      </c>
    </row>
    <row r="84" spans="1:16" ht="28.05" customHeight="1" x14ac:dyDescent="0.3">
      <c r="A84" s="367" t="str">
        <f t="shared" si="32"/>
        <v/>
      </c>
      <c r="B84" s="355" t="str">
        <f t="shared" si="33"/>
        <v/>
      </c>
      <c r="C84" s="355" t="str">
        <f t="shared" si="34"/>
        <v/>
      </c>
      <c r="D84" s="355" t="str">
        <f t="shared" si="35"/>
        <v/>
      </c>
      <c r="E84" s="356" t="str">
        <f t="shared" si="36"/>
        <v/>
      </c>
      <c r="F84" s="356" t="str">
        <f t="shared" si="37"/>
        <v/>
      </c>
      <c r="G84" s="356" t="str">
        <f t="shared" si="38"/>
        <v/>
      </c>
      <c r="H84" s="356" t="str">
        <f t="shared" si="39"/>
        <v/>
      </c>
      <c r="I84" s="357" t="str">
        <f t="shared" si="40"/>
        <v/>
      </c>
      <c r="J84" s="357" t="str">
        <f t="shared" si="41"/>
        <v/>
      </c>
      <c r="K84" s="357" t="str">
        <f t="shared" si="42"/>
        <v/>
      </c>
      <c r="L84" s="357" t="str">
        <f t="shared" si="43"/>
        <v/>
      </c>
      <c r="M84" s="358" t="str">
        <f t="shared" si="44"/>
        <v/>
      </c>
      <c r="N84" s="359" t="str">
        <f t="shared" si="45"/>
        <v/>
      </c>
      <c r="O84" s="359" t="str">
        <f t="shared" si="46"/>
        <v/>
      </c>
      <c r="P84" s="370" t="str">
        <f t="shared" si="47"/>
        <v/>
      </c>
    </row>
    <row r="85" spans="1:16" ht="28.05" customHeight="1" x14ac:dyDescent="0.3">
      <c r="A85" s="367" t="str">
        <f t="shared" si="32"/>
        <v/>
      </c>
      <c r="B85" s="355" t="str">
        <f t="shared" si="33"/>
        <v/>
      </c>
      <c r="C85" s="355" t="str">
        <f t="shared" si="34"/>
        <v/>
      </c>
      <c r="D85" s="355" t="str">
        <f t="shared" si="35"/>
        <v/>
      </c>
      <c r="E85" s="356" t="str">
        <f t="shared" si="36"/>
        <v/>
      </c>
      <c r="F85" s="356" t="str">
        <f t="shared" si="37"/>
        <v/>
      </c>
      <c r="G85" s="356" t="str">
        <f t="shared" si="38"/>
        <v/>
      </c>
      <c r="H85" s="356" t="str">
        <f t="shared" si="39"/>
        <v/>
      </c>
      <c r="I85" s="357" t="str">
        <f t="shared" si="40"/>
        <v/>
      </c>
      <c r="J85" s="357" t="str">
        <f t="shared" si="41"/>
        <v/>
      </c>
      <c r="K85" s="357" t="str">
        <f t="shared" si="42"/>
        <v/>
      </c>
      <c r="L85" s="357" t="str">
        <f t="shared" si="43"/>
        <v/>
      </c>
      <c r="M85" s="358" t="str">
        <f t="shared" si="44"/>
        <v/>
      </c>
      <c r="N85" s="359" t="str">
        <f t="shared" si="45"/>
        <v/>
      </c>
      <c r="O85" s="359" t="str">
        <f t="shared" si="46"/>
        <v/>
      </c>
      <c r="P85" s="370" t="str">
        <f t="shared" si="47"/>
        <v/>
      </c>
    </row>
    <row r="86" spans="1:16" ht="28.05" customHeight="1" x14ac:dyDescent="0.3">
      <c r="A86" s="367" t="str">
        <f t="shared" si="32"/>
        <v/>
      </c>
      <c r="B86" s="355" t="str">
        <f t="shared" si="33"/>
        <v/>
      </c>
      <c r="C86" s="355" t="str">
        <f t="shared" si="34"/>
        <v/>
      </c>
      <c r="D86" s="355" t="str">
        <f t="shared" si="35"/>
        <v/>
      </c>
      <c r="E86" s="356" t="str">
        <f t="shared" si="36"/>
        <v/>
      </c>
      <c r="F86" s="356" t="str">
        <f t="shared" si="37"/>
        <v/>
      </c>
      <c r="G86" s="356" t="str">
        <f t="shared" si="38"/>
        <v/>
      </c>
      <c r="H86" s="356" t="str">
        <f t="shared" si="39"/>
        <v/>
      </c>
      <c r="I86" s="357" t="str">
        <f t="shared" si="40"/>
        <v/>
      </c>
      <c r="J86" s="357" t="str">
        <f t="shared" si="41"/>
        <v/>
      </c>
      <c r="K86" s="357" t="str">
        <f t="shared" si="42"/>
        <v/>
      </c>
      <c r="L86" s="357" t="str">
        <f t="shared" si="43"/>
        <v/>
      </c>
      <c r="M86" s="358" t="str">
        <f t="shared" si="44"/>
        <v/>
      </c>
      <c r="N86" s="359" t="str">
        <f t="shared" si="45"/>
        <v/>
      </c>
      <c r="O86" s="359" t="str">
        <f t="shared" si="46"/>
        <v/>
      </c>
      <c r="P86" s="370" t="str">
        <f t="shared" si="47"/>
        <v/>
      </c>
    </row>
    <row r="87" spans="1:16" ht="28.05" customHeight="1" x14ac:dyDescent="0.3">
      <c r="A87" s="367" t="str">
        <f t="shared" si="32"/>
        <v/>
      </c>
      <c r="B87" s="355" t="str">
        <f t="shared" si="33"/>
        <v/>
      </c>
      <c r="C87" s="355" t="str">
        <f t="shared" si="34"/>
        <v/>
      </c>
      <c r="D87" s="355" t="str">
        <f t="shared" si="35"/>
        <v/>
      </c>
      <c r="E87" s="356" t="str">
        <f t="shared" si="36"/>
        <v/>
      </c>
      <c r="F87" s="356" t="str">
        <f t="shared" si="37"/>
        <v/>
      </c>
      <c r="G87" s="356" t="str">
        <f t="shared" si="38"/>
        <v/>
      </c>
      <c r="H87" s="356" t="str">
        <f t="shared" si="39"/>
        <v/>
      </c>
      <c r="I87" s="357" t="str">
        <f t="shared" si="40"/>
        <v/>
      </c>
      <c r="J87" s="357" t="str">
        <f t="shared" si="41"/>
        <v/>
      </c>
      <c r="K87" s="357" t="str">
        <f t="shared" si="42"/>
        <v/>
      </c>
      <c r="L87" s="357" t="str">
        <f t="shared" si="43"/>
        <v/>
      </c>
      <c r="M87" s="358" t="str">
        <f t="shared" si="44"/>
        <v/>
      </c>
      <c r="N87" s="359" t="str">
        <f t="shared" si="45"/>
        <v/>
      </c>
      <c r="O87" s="359" t="str">
        <f t="shared" si="46"/>
        <v/>
      </c>
      <c r="P87" s="370" t="str">
        <f t="shared" si="47"/>
        <v/>
      </c>
    </row>
    <row r="88" spans="1:16" ht="28.05" customHeight="1" x14ac:dyDescent="0.3">
      <c r="A88" s="367" t="str">
        <f t="shared" si="32"/>
        <v/>
      </c>
      <c r="B88" s="355" t="str">
        <f t="shared" si="33"/>
        <v/>
      </c>
      <c r="C88" s="355" t="str">
        <f t="shared" si="34"/>
        <v/>
      </c>
      <c r="D88" s="355" t="str">
        <f t="shared" si="35"/>
        <v/>
      </c>
      <c r="E88" s="356" t="str">
        <f t="shared" si="36"/>
        <v/>
      </c>
      <c r="F88" s="356" t="str">
        <f t="shared" si="37"/>
        <v/>
      </c>
      <c r="G88" s="356" t="str">
        <f t="shared" si="38"/>
        <v/>
      </c>
      <c r="H88" s="356" t="str">
        <f t="shared" si="39"/>
        <v/>
      </c>
      <c r="I88" s="357" t="str">
        <f t="shared" si="40"/>
        <v/>
      </c>
      <c r="J88" s="357" t="str">
        <f t="shared" si="41"/>
        <v/>
      </c>
      <c r="K88" s="357" t="str">
        <f t="shared" si="42"/>
        <v/>
      </c>
      <c r="L88" s="357" t="str">
        <f t="shared" si="43"/>
        <v/>
      </c>
      <c r="M88" s="358" t="str">
        <f t="shared" si="44"/>
        <v/>
      </c>
      <c r="N88" s="359" t="str">
        <f t="shared" si="45"/>
        <v/>
      </c>
      <c r="O88" s="359" t="str">
        <f t="shared" si="46"/>
        <v/>
      </c>
      <c r="P88" s="370" t="str">
        <f t="shared" si="47"/>
        <v/>
      </c>
    </row>
    <row r="89" spans="1:16" ht="28.05" customHeight="1" x14ac:dyDescent="0.3">
      <c r="A89" s="367" t="str">
        <f t="shared" si="32"/>
        <v/>
      </c>
      <c r="B89" s="355" t="str">
        <f t="shared" si="33"/>
        <v/>
      </c>
      <c r="C89" s="355" t="str">
        <f t="shared" si="34"/>
        <v/>
      </c>
      <c r="D89" s="355" t="str">
        <f t="shared" si="35"/>
        <v/>
      </c>
      <c r="E89" s="356" t="str">
        <f t="shared" si="36"/>
        <v/>
      </c>
      <c r="F89" s="356" t="str">
        <f t="shared" si="37"/>
        <v/>
      </c>
      <c r="G89" s="356" t="str">
        <f t="shared" si="38"/>
        <v/>
      </c>
      <c r="H89" s="356" t="str">
        <f t="shared" si="39"/>
        <v/>
      </c>
      <c r="I89" s="357" t="str">
        <f t="shared" si="40"/>
        <v/>
      </c>
      <c r="J89" s="357" t="str">
        <f t="shared" si="41"/>
        <v/>
      </c>
      <c r="K89" s="357" t="str">
        <f t="shared" si="42"/>
        <v/>
      </c>
      <c r="L89" s="357" t="str">
        <f t="shared" si="43"/>
        <v/>
      </c>
      <c r="M89" s="358" t="str">
        <f t="shared" si="44"/>
        <v/>
      </c>
      <c r="N89" s="359" t="str">
        <f t="shared" si="45"/>
        <v/>
      </c>
      <c r="O89" s="359" t="str">
        <f t="shared" si="46"/>
        <v/>
      </c>
      <c r="P89" s="370" t="str">
        <f t="shared" si="47"/>
        <v/>
      </c>
    </row>
    <row r="90" spans="1:16" ht="28.05" customHeight="1" x14ac:dyDescent="0.3">
      <c r="A90" s="367" t="str">
        <f t="shared" si="32"/>
        <v/>
      </c>
      <c r="B90" s="355" t="str">
        <f t="shared" si="33"/>
        <v/>
      </c>
      <c r="C90" s="355" t="str">
        <f t="shared" si="34"/>
        <v/>
      </c>
      <c r="D90" s="355" t="str">
        <f t="shared" si="35"/>
        <v/>
      </c>
      <c r="E90" s="356" t="str">
        <f t="shared" si="36"/>
        <v/>
      </c>
      <c r="F90" s="356" t="str">
        <f t="shared" si="37"/>
        <v/>
      </c>
      <c r="G90" s="356" t="str">
        <f t="shared" si="38"/>
        <v/>
      </c>
      <c r="H90" s="356" t="str">
        <f t="shared" si="39"/>
        <v/>
      </c>
      <c r="I90" s="357" t="str">
        <f t="shared" si="40"/>
        <v/>
      </c>
      <c r="J90" s="357" t="str">
        <f t="shared" si="41"/>
        <v/>
      </c>
      <c r="K90" s="357" t="str">
        <f t="shared" si="42"/>
        <v/>
      </c>
      <c r="L90" s="357" t="str">
        <f t="shared" si="43"/>
        <v/>
      </c>
      <c r="M90" s="358" t="str">
        <f t="shared" si="44"/>
        <v/>
      </c>
      <c r="N90" s="359" t="str">
        <f t="shared" si="45"/>
        <v/>
      </c>
      <c r="O90" s="359" t="str">
        <f t="shared" si="46"/>
        <v/>
      </c>
      <c r="P90" s="370" t="str">
        <f t="shared" si="47"/>
        <v/>
      </c>
    </row>
    <row r="91" spans="1:16" ht="28.05" customHeight="1" x14ac:dyDescent="0.3">
      <c r="A91" s="367" t="str">
        <f t="shared" si="32"/>
        <v/>
      </c>
      <c r="B91" s="355" t="str">
        <f t="shared" si="33"/>
        <v/>
      </c>
      <c r="C91" s="355" t="str">
        <f t="shared" si="34"/>
        <v/>
      </c>
      <c r="D91" s="355" t="str">
        <f t="shared" si="35"/>
        <v/>
      </c>
      <c r="E91" s="356" t="str">
        <f t="shared" si="36"/>
        <v/>
      </c>
      <c r="F91" s="356" t="str">
        <f t="shared" si="37"/>
        <v/>
      </c>
      <c r="G91" s="356" t="str">
        <f t="shared" si="38"/>
        <v/>
      </c>
      <c r="H91" s="356" t="str">
        <f t="shared" si="39"/>
        <v/>
      </c>
      <c r="I91" s="357" t="str">
        <f t="shared" si="40"/>
        <v/>
      </c>
      <c r="J91" s="357" t="str">
        <f t="shared" si="41"/>
        <v/>
      </c>
      <c r="K91" s="357" t="str">
        <f t="shared" si="42"/>
        <v/>
      </c>
      <c r="L91" s="357" t="str">
        <f t="shared" si="43"/>
        <v/>
      </c>
      <c r="M91" s="358" t="str">
        <f t="shared" si="44"/>
        <v/>
      </c>
      <c r="N91" s="359" t="str">
        <f t="shared" si="45"/>
        <v/>
      </c>
      <c r="O91" s="359" t="str">
        <f t="shared" si="46"/>
        <v/>
      </c>
      <c r="P91" s="370" t="str">
        <f t="shared" si="47"/>
        <v/>
      </c>
    </row>
    <row r="92" spans="1:16" ht="28.05" customHeight="1" x14ac:dyDescent="0.3">
      <c r="A92" s="367" t="str">
        <f t="shared" si="32"/>
        <v/>
      </c>
      <c r="B92" s="355" t="str">
        <f t="shared" si="33"/>
        <v/>
      </c>
      <c r="C92" s="355" t="str">
        <f t="shared" si="34"/>
        <v/>
      </c>
      <c r="D92" s="355" t="str">
        <f t="shared" si="35"/>
        <v/>
      </c>
      <c r="E92" s="356" t="str">
        <f t="shared" si="36"/>
        <v/>
      </c>
      <c r="F92" s="356" t="str">
        <f t="shared" si="37"/>
        <v/>
      </c>
      <c r="G92" s="356" t="str">
        <f t="shared" si="38"/>
        <v/>
      </c>
      <c r="H92" s="356" t="str">
        <f t="shared" si="39"/>
        <v/>
      </c>
      <c r="I92" s="357" t="str">
        <f t="shared" si="40"/>
        <v/>
      </c>
      <c r="J92" s="357" t="str">
        <f t="shared" si="41"/>
        <v/>
      </c>
      <c r="K92" s="357" t="str">
        <f t="shared" si="42"/>
        <v/>
      </c>
      <c r="L92" s="357" t="str">
        <f t="shared" si="43"/>
        <v/>
      </c>
      <c r="M92" s="358" t="str">
        <f t="shared" si="44"/>
        <v/>
      </c>
      <c r="N92" s="359" t="str">
        <f t="shared" si="45"/>
        <v/>
      </c>
      <c r="O92" s="359" t="str">
        <f t="shared" si="46"/>
        <v/>
      </c>
      <c r="P92" s="370" t="str">
        <f t="shared" si="47"/>
        <v/>
      </c>
    </row>
    <row r="93" spans="1:16" ht="28.05" customHeight="1" x14ac:dyDescent="0.3">
      <c r="A93" s="367" t="str">
        <f t="shared" si="32"/>
        <v/>
      </c>
      <c r="B93" s="355" t="str">
        <f t="shared" si="33"/>
        <v/>
      </c>
      <c r="C93" s="355" t="str">
        <f t="shared" si="34"/>
        <v/>
      </c>
      <c r="D93" s="355" t="str">
        <f t="shared" si="35"/>
        <v/>
      </c>
      <c r="E93" s="356" t="str">
        <f t="shared" si="36"/>
        <v/>
      </c>
      <c r="F93" s="356" t="str">
        <f t="shared" si="37"/>
        <v/>
      </c>
      <c r="G93" s="356" t="str">
        <f t="shared" si="38"/>
        <v/>
      </c>
      <c r="H93" s="356" t="str">
        <f t="shared" si="39"/>
        <v/>
      </c>
      <c r="I93" s="357" t="str">
        <f t="shared" si="40"/>
        <v/>
      </c>
      <c r="J93" s="357" t="str">
        <f t="shared" si="41"/>
        <v/>
      </c>
      <c r="K93" s="357" t="str">
        <f t="shared" si="42"/>
        <v/>
      </c>
      <c r="L93" s="357" t="str">
        <f t="shared" si="43"/>
        <v/>
      </c>
      <c r="M93" s="358" t="str">
        <f t="shared" si="44"/>
        <v/>
      </c>
      <c r="N93" s="359" t="str">
        <f t="shared" si="45"/>
        <v/>
      </c>
      <c r="O93" s="359" t="str">
        <f t="shared" si="46"/>
        <v/>
      </c>
      <c r="P93" s="370" t="str">
        <f t="shared" si="47"/>
        <v/>
      </c>
    </row>
    <row r="94" spans="1:16" ht="28.05" customHeight="1" x14ac:dyDescent="0.3">
      <c r="A94" s="367" t="str">
        <f t="shared" si="32"/>
        <v/>
      </c>
      <c r="B94" s="355" t="str">
        <f t="shared" si="33"/>
        <v/>
      </c>
      <c r="C94" s="355" t="str">
        <f t="shared" si="34"/>
        <v/>
      </c>
      <c r="D94" s="355" t="str">
        <f t="shared" si="35"/>
        <v/>
      </c>
      <c r="E94" s="356" t="str">
        <f t="shared" si="36"/>
        <v/>
      </c>
      <c r="F94" s="356" t="str">
        <f t="shared" si="37"/>
        <v/>
      </c>
      <c r="G94" s="356" t="str">
        <f t="shared" si="38"/>
        <v/>
      </c>
      <c r="H94" s="356" t="str">
        <f t="shared" si="39"/>
        <v/>
      </c>
      <c r="I94" s="357" t="str">
        <f t="shared" si="40"/>
        <v/>
      </c>
      <c r="J94" s="357" t="str">
        <f t="shared" si="41"/>
        <v/>
      </c>
      <c r="K94" s="357" t="str">
        <f t="shared" si="42"/>
        <v/>
      </c>
      <c r="L94" s="357" t="str">
        <f t="shared" si="43"/>
        <v/>
      </c>
      <c r="M94" s="358" t="str">
        <f t="shared" si="44"/>
        <v/>
      </c>
      <c r="N94" s="359" t="str">
        <f t="shared" si="45"/>
        <v/>
      </c>
      <c r="O94" s="359" t="str">
        <f t="shared" si="46"/>
        <v/>
      </c>
      <c r="P94" s="370" t="str">
        <f t="shared" si="47"/>
        <v/>
      </c>
    </row>
    <row r="95" spans="1:16" ht="28.05" customHeight="1" x14ac:dyDescent="0.3">
      <c r="A95" s="367" t="str">
        <f t="shared" si="32"/>
        <v/>
      </c>
      <c r="B95" s="355" t="str">
        <f t="shared" si="33"/>
        <v/>
      </c>
      <c r="C95" s="355" t="str">
        <f t="shared" si="34"/>
        <v/>
      </c>
      <c r="D95" s="355" t="str">
        <f t="shared" si="35"/>
        <v/>
      </c>
      <c r="E95" s="356" t="str">
        <f t="shared" si="36"/>
        <v/>
      </c>
      <c r="F95" s="356" t="str">
        <f t="shared" si="37"/>
        <v/>
      </c>
      <c r="G95" s="356" t="str">
        <f t="shared" si="38"/>
        <v/>
      </c>
      <c r="H95" s="356" t="str">
        <f t="shared" si="39"/>
        <v/>
      </c>
      <c r="I95" s="357" t="str">
        <f t="shared" si="40"/>
        <v/>
      </c>
      <c r="J95" s="357" t="str">
        <f t="shared" si="41"/>
        <v/>
      </c>
      <c r="K95" s="357" t="str">
        <f t="shared" si="42"/>
        <v/>
      </c>
      <c r="L95" s="357" t="str">
        <f t="shared" si="43"/>
        <v/>
      </c>
      <c r="M95" s="358" t="str">
        <f t="shared" si="44"/>
        <v/>
      </c>
      <c r="N95" s="359" t="str">
        <f t="shared" si="45"/>
        <v/>
      </c>
      <c r="O95" s="359" t="str">
        <f t="shared" si="46"/>
        <v/>
      </c>
      <c r="P95" s="370" t="str">
        <f t="shared" si="47"/>
        <v/>
      </c>
    </row>
    <row r="96" spans="1:16" ht="28.05" customHeight="1" x14ac:dyDescent="0.3">
      <c r="A96" s="367" t="str">
        <f t="shared" si="32"/>
        <v/>
      </c>
      <c r="B96" s="355" t="str">
        <f t="shared" si="33"/>
        <v/>
      </c>
      <c r="C96" s="355" t="str">
        <f t="shared" si="34"/>
        <v/>
      </c>
      <c r="D96" s="355" t="str">
        <f t="shared" si="35"/>
        <v/>
      </c>
      <c r="E96" s="356" t="str">
        <f t="shared" si="36"/>
        <v/>
      </c>
      <c r="F96" s="356" t="str">
        <f t="shared" si="37"/>
        <v/>
      </c>
      <c r="G96" s="356" t="str">
        <f t="shared" si="38"/>
        <v/>
      </c>
      <c r="H96" s="356" t="str">
        <f t="shared" si="39"/>
        <v/>
      </c>
      <c r="I96" s="357" t="str">
        <f t="shared" si="40"/>
        <v/>
      </c>
      <c r="J96" s="357" t="str">
        <f t="shared" si="41"/>
        <v/>
      </c>
      <c r="K96" s="357" t="str">
        <f t="shared" si="42"/>
        <v/>
      </c>
      <c r="L96" s="357" t="str">
        <f t="shared" si="43"/>
        <v/>
      </c>
      <c r="M96" s="358" t="str">
        <f t="shared" si="44"/>
        <v/>
      </c>
      <c r="N96" s="359" t="str">
        <f t="shared" si="45"/>
        <v/>
      </c>
      <c r="O96" s="359" t="str">
        <f t="shared" si="46"/>
        <v/>
      </c>
      <c r="P96" s="370" t="str">
        <f t="shared" si="47"/>
        <v/>
      </c>
    </row>
    <row r="97" spans="1:16" ht="28.05" customHeight="1" x14ac:dyDescent="0.3">
      <c r="A97" s="367" t="str">
        <f t="shared" si="32"/>
        <v/>
      </c>
      <c r="B97" s="355" t="str">
        <f t="shared" si="33"/>
        <v/>
      </c>
      <c r="C97" s="355" t="str">
        <f t="shared" si="34"/>
        <v/>
      </c>
      <c r="D97" s="355" t="str">
        <f t="shared" si="35"/>
        <v/>
      </c>
      <c r="E97" s="356" t="str">
        <f t="shared" si="36"/>
        <v/>
      </c>
      <c r="F97" s="356" t="str">
        <f t="shared" si="37"/>
        <v/>
      </c>
      <c r="G97" s="356" t="str">
        <f t="shared" si="38"/>
        <v/>
      </c>
      <c r="H97" s="356" t="str">
        <f t="shared" si="39"/>
        <v/>
      </c>
      <c r="I97" s="357" t="str">
        <f t="shared" si="40"/>
        <v/>
      </c>
      <c r="J97" s="357" t="str">
        <f t="shared" si="41"/>
        <v/>
      </c>
      <c r="K97" s="357" t="str">
        <f t="shared" si="42"/>
        <v/>
      </c>
      <c r="L97" s="357" t="str">
        <f t="shared" si="43"/>
        <v/>
      </c>
      <c r="M97" s="358" t="str">
        <f t="shared" si="44"/>
        <v/>
      </c>
      <c r="N97" s="359" t="str">
        <f t="shared" si="45"/>
        <v/>
      </c>
      <c r="O97" s="359" t="str">
        <f t="shared" si="46"/>
        <v/>
      </c>
      <c r="P97" s="370" t="str">
        <f t="shared" si="47"/>
        <v/>
      </c>
    </row>
    <row r="98" spans="1:16" ht="28.05" customHeight="1" x14ac:dyDescent="0.3">
      <c r="A98" s="367" t="str">
        <f t="shared" si="32"/>
        <v/>
      </c>
      <c r="B98" s="355" t="str">
        <f t="shared" si="33"/>
        <v/>
      </c>
      <c r="C98" s="355" t="str">
        <f t="shared" si="34"/>
        <v/>
      </c>
      <c r="D98" s="355" t="str">
        <f t="shared" si="35"/>
        <v/>
      </c>
      <c r="E98" s="356" t="str">
        <f t="shared" si="36"/>
        <v/>
      </c>
      <c r="F98" s="356" t="str">
        <f t="shared" si="37"/>
        <v/>
      </c>
      <c r="G98" s="356" t="str">
        <f t="shared" si="38"/>
        <v/>
      </c>
      <c r="H98" s="356" t="str">
        <f t="shared" si="39"/>
        <v/>
      </c>
      <c r="I98" s="357" t="str">
        <f t="shared" si="40"/>
        <v/>
      </c>
      <c r="J98" s="357" t="str">
        <f t="shared" si="41"/>
        <v/>
      </c>
      <c r="K98" s="357" t="str">
        <f t="shared" si="42"/>
        <v/>
      </c>
      <c r="L98" s="357" t="str">
        <f t="shared" si="43"/>
        <v/>
      </c>
      <c r="M98" s="358" t="str">
        <f t="shared" si="44"/>
        <v/>
      </c>
      <c r="N98" s="359" t="str">
        <f t="shared" si="45"/>
        <v/>
      </c>
      <c r="O98" s="359" t="str">
        <f t="shared" si="46"/>
        <v/>
      </c>
      <c r="P98" s="370" t="str">
        <f t="shared" si="47"/>
        <v/>
      </c>
    </row>
    <row r="99" spans="1:16" ht="28.05" customHeight="1" x14ac:dyDescent="0.3">
      <c r="A99" s="367" t="str">
        <f t="shared" si="32"/>
        <v/>
      </c>
      <c r="B99" s="355" t="str">
        <f t="shared" si="33"/>
        <v/>
      </c>
      <c r="C99" s="355" t="str">
        <f t="shared" si="34"/>
        <v/>
      </c>
      <c r="D99" s="355" t="str">
        <f t="shared" si="35"/>
        <v/>
      </c>
      <c r="E99" s="356" t="str">
        <f t="shared" si="36"/>
        <v/>
      </c>
      <c r="F99" s="356" t="str">
        <f t="shared" si="37"/>
        <v/>
      </c>
      <c r="G99" s="356" t="str">
        <f t="shared" si="38"/>
        <v/>
      </c>
      <c r="H99" s="356" t="str">
        <f t="shared" si="39"/>
        <v/>
      </c>
      <c r="I99" s="357" t="str">
        <f t="shared" si="40"/>
        <v/>
      </c>
      <c r="J99" s="357" t="str">
        <f t="shared" si="41"/>
        <v/>
      </c>
      <c r="K99" s="357" t="str">
        <f t="shared" si="42"/>
        <v/>
      </c>
      <c r="L99" s="357" t="str">
        <f t="shared" si="43"/>
        <v/>
      </c>
      <c r="M99" s="358" t="str">
        <f t="shared" si="44"/>
        <v/>
      </c>
      <c r="N99" s="359" t="str">
        <f t="shared" si="45"/>
        <v/>
      </c>
      <c r="O99" s="359" t="str">
        <f t="shared" si="46"/>
        <v/>
      </c>
      <c r="P99" s="370" t="str">
        <f t="shared" si="47"/>
        <v/>
      </c>
    </row>
    <row r="100" spans="1:16" ht="28.05" customHeight="1" x14ac:dyDescent="0.3">
      <c r="A100" s="367" t="str">
        <f t="shared" si="32"/>
        <v/>
      </c>
      <c r="B100" s="355" t="str">
        <f t="shared" si="33"/>
        <v/>
      </c>
      <c r="C100" s="355" t="str">
        <f t="shared" si="34"/>
        <v/>
      </c>
      <c r="D100" s="355" t="str">
        <f t="shared" si="35"/>
        <v/>
      </c>
      <c r="E100" s="356" t="str">
        <f t="shared" si="36"/>
        <v/>
      </c>
      <c r="F100" s="356" t="str">
        <f t="shared" si="37"/>
        <v/>
      </c>
      <c r="G100" s="356" t="str">
        <f t="shared" si="38"/>
        <v/>
      </c>
      <c r="H100" s="356" t="str">
        <f t="shared" si="39"/>
        <v/>
      </c>
      <c r="I100" s="357" t="str">
        <f t="shared" si="40"/>
        <v/>
      </c>
      <c r="J100" s="357" t="str">
        <f t="shared" si="41"/>
        <v/>
      </c>
      <c r="K100" s="357" t="str">
        <f t="shared" si="42"/>
        <v/>
      </c>
      <c r="L100" s="357" t="str">
        <f t="shared" si="43"/>
        <v/>
      </c>
      <c r="M100" s="358" t="str">
        <f t="shared" si="44"/>
        <v/>
      </c>
      <c r="N100" s="359" t="str">
        <f t="shared" si="45"/>
        <v/>
      </c>
      <c r="O100" s="359" t="str">
        <f t="shared" si="46"/>
        <v/>
      </c>
      <c r="P100" s="370" t="str">
        <f t="shared" si="47"/>
        <v/>
      </c>
    </row>
    <row r="101" spans="1:16" ht="28.05" customHeight="1" x14ac:dyDescent="0.3">
      <c r="A101" s="367" t="str">
        <f t="shared" si="32"/>
        <v/>
      </c>
      <c r="B101" s="355" t="str">
        <f t="shared" si="33"/>
        <v/>
      </c>
      <c r="C101" s="355" t="str">
        <f t="shared" si="34"/>
        <v/>
      </c>
      <c r="D101" s="355" t="str">
        <f t="shared" si="35"/>
        <v/>
      </c>
      <c r="E101" s="356" t="str">
        <f t="shared" si="36"/>
        <v/>
      </c>
      <c r="F101" s="356" t="str">
        <f t="shared" si="37"/>
        <v/>
      </c>
      <c r="G101" s="356" t="str">
        <f t="shared" si="38"/>
        <v/>
      </c>
      <c r="H101" s="356" t="str">
        <f t="shared" si="39"/>
        <v/>
      </c>
      <c r="I101" s="357" t="str">
        <f t="shared" si="40"/>
        <v/>
      </c>
      <c r="J101" s="357" t="str">
        <f t="shared" si="41"/>
        <v/>
      </c>
      <c r="K101" s="357" t="str">
        <f t="shared" si="42"/>
        <v/>
      </c>
      <c r="L101" s="357" t="str">
        <f t="shared" si="43"/>
        <v/>
      </c>
      <c r="M101" s="358" t="str">
        <f t="shared" si="44"/>
        <v/>
      </c>
      <c r="N101" s="359" t="str">
        <f t="shared" si="45"/>
        <v/>
      </c>
      <c r="O101" s="359" t="str">
        <f t="shared" si="46"/>
        <v/>
      </c>
      <c r="P101" s="370" t="str">
        <f t="shared" si="47"/>
        <v/>
      </c>
    </row>
    <row r="102" spans="1:16" ht="28.05" customHeight="1" x14ac:dyDescent="0.3">
      <c r="A102" s="367" t="str">
        <f t="shared" si="32"/>
        <v/>
      </c>
      <c r="B102" s="355" t="str">
        <f t="shared" si="33"/>
        <v/>
      </c>
      <c r="C102" s="355" t="str">
        <f t="shared" si="34"/>
        <v/>
      </c>
      <c r="D102" s="355" t="str">
        <f t="shared" si="35"/>
        <v/>
      </c>
      <c r="E102" s="356" t="str">
        <f t="shared" si="36"/>
        <v/>
      </c>
      <c r="F102" s="356" t="str">
        <f t="shared" si="37"/>
        <v/>
      </c>
      <c r="G102" s="356" t="str">
        <f t="shared" si="38"/>
        <v/>
      </c>
      <c r="H102" s="356" t="str">
        <f t="shared" si="39"/>
        <v/>
      </c>
      <c r="I102" s="357" t="str">
        <f t="shared" si="40"/>
        <v/>
      </c>
      <c r="J102" s="357" t="str">
        <f t="shared" si="41"/>
        <v/>
      </c>
      <c r="K102" s="357" t="str">
        <f t="shared" si="42"/>
        <v/>
      </c>
      <c r="L102" s="357" t="str">
        <f t="shared" si="43"/>
        <v/>
      </c>
      <c r="M102" s="358" t="str">
        <f t="shared" si="44"/>
        <v/>
      </c>
      <c r="N102" s="359" t="str">
        <f t="shared" si="45"/>
        <v/>
      </c>
      <c r="O102" s="359" t="str">
        <f t="shared" si="46"/>
        <v/>
      </c>
      <c r="P102" s="370" t="str">
        <f t="shared" si="47"/>
        <v/>
      </c>
    </row>
    <row r="103" spans="1:16" ht="28.05" customHeight="1" x14ac:dyDescent="0.3">
      <c r="A103" s="367" t="str">
        <f t="shared" si="32"/>
        <v/>
      </c>
      <c r="B103" s="355" t="str">
        <f t="shared" si="33"/>
        <v/>
      </c>
      <c r="C103" s="355" t="str">
        <f t="shared" si="34"/>
        <v/>
      </c>
      <c r="D103" s="355" t="str">
        <f t="shared" si="35"/>
        <v/>
      </c>
      <c r="E103" s="356" t="str">
        <f t="shared" si="36"/>
        <v/>
      </c>
      <c r="F103" s="356" t="str">
        <f t="shared" si="37"/>
        <v/>
      </c>
      <c r="G103" s="356" t="str">
        <f t="shared" si="38"/>
        <v/>
      </c>
      <c r="H103" s="356" t="str">
        <f t="shared" si="39"/>
        <v/>
      </c>
      <c r="I103" s="357" t="str">
        <f t="shared" si="40"/>
        <v/>
      </c>
      <c r="J103" s="357" t="str">
        <f t="shared" si="41"/>
        <v/>
      </c>
      <c r="K103" s="357" t="str">
        <f t="shared" si="42"/>
        <v/>
      </c>
      <c r="L103" s="357" t="str">
        <f t="shared" si="43"/>
        <v/>
      </c>
      <c r="M103" s="358" t="str">
        <f t="shared" si="44"/>
        <v/>
      </c>
      <c r="N103" s="359" t="str">
        <f t="shared" si="45"/>
        <v/>
      </c>
      <c r="O103" s="359" t="str">
        <f t="shared" si="46"/>
        <v/>
      </c>
      <c r="P103" s="370" t="str">
        <f t="shared" si="47"/>
        <v/>
      </c>
    </row>
    <row r="104" spans="1:16" ht="28.05" customHeight="1" x14ac:dyDescent="0.3">
      <c r="A104" s="367" t="str">
        <f t="shared" si="32"/>
        <v/>
      </c>
      <c r="B104" s="355" t="str">
        <f t="shared" si="33"/>
        <v/>
      </c>
      <c r="C104" s="355" t="str">
        <f t="shared" si="34"/>
        <v/>
      </c>
      <c r="D104" s="355" t="str">
        <f t="shared" si="35"/>
        <v/>
      </c>
      <c r="E104" s="356" t="str">
        <f t="shared" si="36"/>
        <v/>
      </c>
      <c r="F104" s="356" t="str">
        <f t="shared" si="37"/>
        <v/>
      </c>
      <c r="G104" s="356" t="str">
        <f t="shared" si="38"/>
        <v/>
      </c>
      <c r="H104" s="356" t="str">
        <f t="shared" si="39"/>
        <v/>
      </c>
      <c r="I104" s="357" t="str">
        <f t="shared" si="40"/>
        <v/>
      </c>
      <c r="J104" s="357" t="str">
        <f t="shared" si="41"/>
        <v/>
      </c>
      <c r="K104" s="357" t="str">
        <f t="shared" si="42"/>
        <v/>
      </c>
      <c r="L104" s="357" t="str">
        <f t="shared" si="43"/>
        <v/>
      </c>
      <c r="M104" s="358" t="str">
        <f t="shared" si="44"/>
        <v/>
      </c>
      <c r="N104" s="359" t="str">
        <f t="shared" si="45"/>
        <v/>
      </c>
      <c r="O104" s="359" t="str">
        <f t="shared" si="46"/>
        <v/>
      </c>
      <c r="P104" s="370" t="str">
        <f t="shared" si="47"/>
        <v/>
      </c>
    </row>
    <row r="105" spans="1:16" ht="28.05" customHeight="1" x14ac:dyDescent="0.3">
      <c r="A105" s="367" t="str">
        <f t="shared" si="32"/>
        <v/>
      </c>
      <c r="B105" s="355" t="str">
        <f t="shared" si="33"/>
        <v/>
      </c>
      <c r="C105" s="355" t="str">
        <f t="shared" si="34"/>
        <v/>
      </c>
      <c r="D105" s="355" t="str">
        <f t="shared" si="35"/>
        <v/>
      </c>
      <c r="E105" s="356" t="str">
        <f t="shared" si="36"/>
        <v/>
      </c>
      <c r="F105" s="356" t="str">
        <f t="shared" si="37"/>
        <v/>
      </c>
      <c r="G105" s="356" t="str">
        <f t="shared" si="38"/>
        <v/>
      </c>
      <c r="H105" s="356" t="str">
        <f t="shared" si="39"/>
        <v/>
      </c>
      <c r="I105" s="357" t="str">
        <f t="shared" si="40"/>
        <v/>
      </c>
      <c r="J105" s="357" t="str">
        <f t="shared" si="41"/>
        <v/>
      </c>
      <c r="K105" s="357" t="str">
        <f t="shared" si="42"/>
        <v/>
      </c>
      <c r="L105" s="357" t="str">
        <f t="shared" si="43"/>
        <v/>
      </c>
      <c r="M105" s="358" t="str">
        <f t="shared" si="44"/>
        <v/>
      </c>
      <c r="N105" s="359" t="str">
        <f t="shared" si="45"/>
        <v/>
      </c>
      <c r="O105" s="359" t="str">
        <f t="shared" si="46"/>
        <v/>
      </c>
      <c r="P105" s="370" t="str">
        <f t="shared" si="47"/>
        <v/>
      </c>
    </row>
    <row r="106" spans="1:16" ht="28.05" customHeight="1" x14ac:dyDescent="0.3">
      <c r="A106" s="367" t="str">
        <f t="shared" si="32"/>
        <v/>
      </c>
      <c r="B106" s="355" t="str">
        <f t="shared" si="33"/>
        <v/>
      </c>
      <c r="C106" s="355" t="str">
        <f t="shared" si="34"/>
        <v/>
      </c>
      <c r="D106" s="355" t="str">
        <f t="shared" si="35"/>
        <v/>
      </c>
      <c r="E106" s="356" t="str">
        <f t="shared" si="36"/>
        <v/>
      </c>
      <c r="F106" s="356" t="str">
        <f t="shared" si="37"/>
        <v/>
      </c>
      <c r="G106" s="356" t="str">
        <f t="shared" si="38"/>
        <v/>
      </c>
      <c r="H106" s="356" t="str">
        <f t="shared" si="39"/>
        <v/>
      </c>
      <c r="I106" s="357" t="str">
        <f t="shared" si="40"/>
        <v/>
      </c>
      <c r="J106" s="357" t="str">
        <f t="shared" si="41"/>
        <v/>
      </c>
      <c r="K106" s="357" t="str">
        <f t="shared" si="42"/>
        <v/>
      </c>
      <c r="L106" s="357" t="str">
        <f t="shared" si="43"/>
        <v/>
      </c>
      <c r="M106" s="358" t="str">
        <f t="shared" si="44"/>
        <v/>
      </c>
      <c r="N106" s="359" t="str">
        <f t="shared" si="45"/>
        <v/>
      </c>
      <c r="O106" s="359" t="str">
        <f t="shared" si="46"/>
        <v/>
      </c>
      <c r="P106" s="370" t="str">
        <f t="shared" si="47"/>
        <v/>
      </c>
    </row>
    <row r="107" spans="1:16" ht="28.05" customHeight="1" x14ac:dyDescent="0.3">
      <c r="A107" s="367" t="str">
        <f t="shared" si="32"/>
        <v/>
      </c>
      <c r="B107" s="355" t="str">
        <f t="shared" si="33"/>
        <v/>
      </c>
      <c r="C107" s="355" t="str">
        <f t="shared" si="34"/>
        <v/>
      </c>
      <c r="D107" s="355" t="str">
        <f t="shared" si="35"/>
        <v/>
      </c>
      <c r="E107" s="356" t="str">
        <f t="shared" si="36"/>
        <v/>
      </c>
      <c r="F107" s="356" t="str">
        <f t="shared" si="37"/>
        <v/>
      </c>
      <c r="G107" s="356" t="str">
        <f t="shared" si="38"/>
        <v/>
      </c>
      <c r="H107" s="356" t="str">
        <f t="shared" si="39"/>
        <v/>
      </c>
      <c r="I107" s="357" t="str">
        <f t="shared" si="40"/>
        <v/>
      </c>
      <c r="J107" s="357" t="str">
        <f t="shared" si="41"/>
        <v/>
      </c>
      <c r="K107" s="357" t="str">
        <f t="shared" si="42"/>
        <v/>
      </c>
      <c r="L107" s="357" t="str">
        <f t="shared" si="43"/>
        <v/>
      </c>
      <c r="M107" s="358" t="str">
        <f t="shared" si="44"/>
        <v/>
      </c>
      <c r="N107" s="359" t="str">
        <f t="shared" si="45"/>
        <v/>
      </c>
      <c r="O107" s="359" t="str">
        <f t="shared" si="46"/>
        <v/>
      </c>
      <c r="P107" s="370" t="str">
        <f t="shared" si="47"/>
        <v/>
      </c>
    </row>
    <row r="108" spans="1:16" ht="28.05" customHeight="1" x14ac:dyDescent="0.3">
      <c r="A108" s="367" t="str">
        <f t="shared" si="32"/>
        <v/>
      </c>
      <c r="B108" s="355" t="str">
        <f t="shared" si="33"/>
        <v/>
      </c>
      <c r="C108" s="355" t="str">
        <f t="shared" si="34"/>
        <v/>
      </c>
      <c r="D108" s="355" t="str">
        <f t="shared" si="35"/>
        <v/>
      </c>
      <c r="E108" s="356" t="str">
        <f t="shared" si="36"/>
        <v/>
      </c>
      <c r="F108" s="356" t="str">
        <f t="shared" si="37"/>
        <v/>
      </c>
      <c r="G108" s="356" t="str">
        <f t="shared" si="38"/>
        <v/>
      </c>
      <c r="H108" s="356" t="str">
        <f t="shared" si="39"/>
        <v/>
      </c>
      <c r="I108" s="357" t="str">
        <f t="shared" si="40"/>
        <v/>
      </c>
      <c r="J108" s="357" t="str">
        <f t="shared" si="41"/>
        <v/>
      </c>
      <c r="K108" s="357" t="str">
        <f t="shared" si="42"/>
        <v/>
      </c>
      <c r="L108" s="357" t="str">
        <f t="shared" si="43"/>
        <v/>
      </c>
      <c r="M108" s="358" t="str">
        <f t="shared" si="44"/>
        <v/>
      </c>
      <c r="N108" s="359" t="str">
        <f t="shared" si="45"/>
        <v/>
      </c>
      <c r="O108" s="359" t="str">
        <f t="shared" si="46"/>
        <v/>
      </c>
      <c r="P108" s="370" t="str">
        <f t="shared" si="47"/>
        <v/>
      </c>
    </row>
    <row r="109" spans="1:16" ht="28.05" customHeight="1" x14ac:dyDescent="0.3">
      <c r="A109" s="367" t="str">
        <f t="shared" si="32"/>
        <v/>
      </c>
      <c r="B109" s="355" t="str">
        <f t="shared" si="33"/>
        <v/>
      </c>
      <c r="C109" s="355" t="str">
        <f t="shared" si="34"/>
        <v/>
      </c>
      <c r="D109" s="355" t="str">
        <f t="shared" si="35"/>
        <v/>
      </c>
      <c r="E109" s="356" t="str">
        <f t="shared" si="36"/>
        <v/>
      </c>
      <c r="F109" s="356" t="str">
        <f t="shared" si="37"/>
        <v/>
      </c>
      <c r="G109" s="356" t="str">
        <f t="shared" si="38"/>
        <v/>
      </c>
      <c r="H109" s="356" t="str">
        <f t="shared" si="39"/>
        <v/>
      </c>
      <c r="I109" s="357" t="str">
        <f t="shared" si="40"/>
        <v/>
      </c>
      <c r="J109" s="357" t="str">
        <f t="shared" si="41"/>
        <v/>
      </c>
      <c r="K109" s="357" t="str">
        <f t="shared" si="42"/>
        <v/>
      </c>
      <c r="L109" s="357" t="str">
        <f t="shared" si="43"/>
        <v/>
      </c>
      <c r="M109" s="358" t="str">
        <f t="shared" si="44"/>
        <v/>
      </c>
      <c r="N109" s="359" t="str">
        <f t="shared" si="45"/>
        <v/>
      </c>
      <c r="O109" s="359" t="str">
        <f t="shared" si="46"/>
        <v/>
      </c>
      <c r="P109" s="370" t="str">
        <f t="shared" si="47"/>
        <v/>
      </c>
    </row>
    <row r="110" spans="1:16" ht="28.05" customHeight="1" x14ac:dyDescent="0.3">
      <c r="A110" s="367" t="str">
        <f t="shared" si="32"/>
        <v/>
      </c>
      <c r="B110" s="355" t="str">
        <f t="shared" si="33"/>
        <v/>
      </c>
      <c r="C110" s="355" t="str">
        <f t="shared" si="34"/>
        <v/>
      </c>
      <c r="D110" s="355" t="str">
        <f t="shared" si="35"/>
        <v/>
      </c>
      <c r="E110" s="356" t="str">
        <f t="shared" si="36"/>
        <v/>
      </c>
      <c r="F110" s="356" t="str">
        <f t="shared" si="37"/>
        <v/>
      </c>
      <c r="G110" s="356" t="str">
        <f t="shared" si="38"/>
        <v/>
      </c>
      <c r="H110" s="356" t="str">
        <f t="shared" si="39"/>
        <v/>
      </c>
      <c r="I110" s="357" t="str">
        <f t="shared" si="40"/>
        <v/>
      </c>
      <c r="J110" s="357" t="str">
        <f t="shared" si="41"/>
        <v/>
      </c>
      <c r="K110" s="357" t="str">
        <f t="shared" si="42"/>
        <v/>
      </c>
      <c r="L110" s="357" t="str">
        <f t="shared" si="43"/>
        <v/>
      </c>
      <c r="M110" s="358" t="str">
        <f t="shared" si="44"/>
        <v/>
      </c>
      <c r="N110" s="359" t="str">
        <f t="shared" si="45"/>
        <v/>
      </c>
      <c r="O110" s="359" t="str">
        <f t="shared" si="46"/>
        <v/>
      </c>
      <c r="P110" s="370" t="str">
        <f t="shared" si="47"/>
        <v/>
      </c>
    </row>
    <row r="111" spans="1:16" ht="28.05" customHeight="1" x14ac:dyDescent="0.3">
      <c r="A111" s="367" t="str">
        <f t="shared" si="32"/>
        <v/>
      </c>
      <c r="B111" s="355" t="str">
        <f t="shared" si="33"/>
        <v/>
      </c>
      <c r="C111" s="355" t="str">
        <f t="shared" si="34"/>
        <v/>
      </c>
      <c r="D111" s="355" t="str">
        <f t="shared" si="35"/>
        <v/>
      </c>
      <c r="E111" s="356" t="str">
        <f t="shared" si="36"/>
        <v/>
      </c>
      <c r="F111" s="356" t="str">
        <f t="shared" si="37"/>
        <v/>
      </c>
      <c r="G111" s="356" t="str">
        <f t="shared" si="38"/>
        <v/>
      </c>
      <c r="H111" s="356" t="str">
        <f t="shared" si="39"/>
        <v/>
      </c>
      <c r="I111" s="357" t="str">
        <f t="shared" si="40"/>
        <v/>
      </c>
      <c r="J111" s="357" t="str">
        <f t="shared" si="41"/>
        <v/>
      </c>
      <c r="K111" s="357" t="str">
        <f t="shared" si="42"/>
        <v/>
      </c>
      <c r="L111" s="357" t="str">
        <f t="shared" si="43"/>
        <v/>
      </c>
      <c r="M111" s="358" t="str">
        <f t="shared" si="44"/>
        <v/>
      </c>
      <c r="N111" s="359" t="str">
        <f t="shared" si="45"/>
        <v/>
      </c>
      <c r="O111" s="359" t="str">
        <f t="shared" si="46"/>
        <v/>
      </c>
      <c r="P111" s="370" t="str">
        <f t="shared" si="47"/>
        <v/>
      </c>
    </row>
    <row r="112" spans="1:16" ht="28.05" customHeight="1" thickBot="1" x14ac:dyDescent="0.35">
      <c r="A112" s="368" t="str">
        <f t="shared" si="32"/>
        <v/>
      </c>
      <c r="B112" s="361" t="str">
        <f t="shared" si="33"/>
        <v/>
      </c>
      <c r="C112" s="361" t="str">
        <f t="shared" si="34"/>
        <v/>
      </c>
      <c r="D112" s="361" t="str">
        <f t="shared" si="35"/>
        <v/>
      </c>
      <c r="E112" s="362" t="str">
        <f t="shared" si="36"/>
        <v/>
      </c>
      <c r="F112" s="362" t="str">
        <f t="shared" si="37"/>
        <v/>
      </c>
      <c r="G112" s="362" t="str">
        <f t="shared" si="38"/>
        <v/>
      </c>
      <c r="H112" s="362" t="str">
        <f t="shared" si="39"/>
        <v/>
      </c>
      <c r="I112" s="363" t="str">
        <f t="shared" si="40"/>
        <v/>
      </c>
      <c r="J112" s="363" t="str">
        <f t="shared" si="41"/>
        <v/>
      </c>
      <c r="K112" s="363" t="str">
        <f t="shared" si="42"/>
        <v/>
      </c>
      <c r="L112" s="363" t="str">
        <f t="shared" si="43"/>
        <v/>
      </c>
      <c r="M112" s="364" t="str">
        <f t="shared" si="44"/>
        <v/>
      </c>
      <c r="N112" s="365" t="str">
        <f t="shared" si="45"/>
        <v/>
      </c>
      <c r="O112" s="365" t="str">
        <f t="shared" si="46"/>
        <v/>
      </c>
      <c r="P112" s="371" t="str">
        <f t="shared" si="47"/>
        <v/>
      </c>
    </row>
    <row r="115" spans="1:16" ht="25.95" customHeight="1" thickBot="1" x14ac:dyDescent="0.35">
      <c r="A115" s="436" t="str">
        <f>"PROGRAMAS Y PROYECTOS CON TRATAMIENTO DIFERENCIADO — "&amp;COUNTIFS(Proy_Participa,INDEX(Cat_SiNo,2))&amp;" programa(s) o proyecto(s) que NO participan en la comparación general (Ap. 1.2 y Ap. 8.2). Conservan su Índice de Prioridad."</f>
        <v>PROGRAMAS Y PROYECTOS CON TRATAMIENTO DIFERENCIADO — 1 programa(s) o proyecto(s) que NO participan en la comparación general (Ap. 1.2 y Ap. 8.2). Conservan su Índice de Prioridad.</v>
      </c>
      <c r="B115" s="437"/>
      <c r="C115" s="437"/>
      <c r="D115" s="437"/>
      <c r="E115" s="437"/>
      <c r="F115" s="438"/>
    </row>
    <row r="116" spans="1:16" ht="22.05" customHeight="1" x14ac:dyDescent="0.3">
      <c r="A116" s="375" t="s">
        <v>6214</v>
      </c>
      <c r="B116" s="373" t="s">
        <v>349</v>
      </c>
      <c r="C116" s="373" t="s">
        <v>6270</v>
      </c>
      <c r="D116" s="373" t="s">
        <v>115</v>
      </c>
      <c r="E116" s="373" t="s">
        <v>6215</v>
      </c>
      <c r="F116" s="379" t="s">
        <v>195</v>
      </c>
      <c r="G116" s="378"/>
      <c r="H116" s="378"/>
      <c r="I116" s="378"/>
      <c r="J116" s="378"/>
      <c r="K116" s="378"/>
      <c r="L116" s="378"/>
      <c r="M116" s="378"/>
      <c r="N116" s="378"/>
      <c r="O116" s="378"/>
      <c r="P116" s="378"/>
    </row>
    <row r="117" spans="1:16" x14ac:dyDescent="0.3">
      <c r="A117" s="376">
        <f>IF($B117="","",ROW()-116)</f>
        <v>1</v>
      </c>
      <c r="B117" s="372" t="str">
        <f t="shared" ref="B117:B148" si="48">IFERROR(INDEX(Proy_Folio,MATCH(ROW()-116,Proy_OrdenDif,0)),"")</f>
        <v>PPI-EJEMPLO-06</v>
      </c>
      <c r="C117" s="372" t="str">
        <f t="shared" ref="C117:C148" si="49">IF($B117="","",_xlfn.XLOOKUP($B117,Proy_Folio,Proy_Nombre,"")&amp;"")</f>
        <v>EJEMPLO · Reconstrucción del puente vehicular sobre el río Ajajalpan para restablecer el paso interrumpido por el colapso de un estribo, con 42 m de superestructura y obras de protección marginal, Zapotitlán de Méndez, Zapotitlán de Méndez, Puebla</v>
      </c>
      <c r="D117" s="372" t="str">
        <f t="shared" ref="D117:D148" si="50">IF($B117="","",_xlfn.XLOOKUP($B117,Proy_Folio,Proy_Ejecutor,"")&amp;"")</f>
        <v>132 Secretaría de Infraestructura</v>
      </c>
      <c r="E117" s="372" t="str">
        <f t="shared" ref="E117:E148" si="51">IF($B117="","",_xlfn.XLOOKUP($B117,Proy_Folio,Proy_TratDif,"")&amp;"")</f>
        <v>Emergencia</v>
      </c>
      <c r="F117" s="380">
        <f t="shared" ref="F117:F148" si="52">IF($B117="","",_xlfn.XLOOKUP($B117,Proy_Folio,Proy_IP,""))</f>
        <v>100</v>
      </c>
      <c r="G117" s="197"/>
      <c r="H117" s="197"/>
      <c r="I117" s="197"/>
      <c r="J117" s="197"/>
      <c r="K117" s="197"/>
      <c r="L117" s="197"/>
      <c r="M117" s="197"/>
      <c r="N117" s="197"/>
      <c r="O117" s="197"/>
      <c r="P117" s="197"/>
    </row>
    <row r="118" spans="1:16" x14ac:dyDescent="0.3">
      <c r="A118" s="376" t="str">
        <f t="shared" ref="A118:A166" si="53">IF($B118="","",ROW()-116)</f>
        <v/>
      </c>
      <c r="B118" s="372" t="str">
        <f t="shared" si="48"/>
        <v/>
      </c>
      <c r="C118" s="372" t="str">
        <f t="shared" si="49"/>
        <v/>
      </c>
      <c r="D118" s="372" t="str">
        <f t="shared" si="50"/>
        <v/>
      </c>
      <c r="E118" s="372" t="str">
        <f t="shared" si="51"/>
        <v/>
      </c>
      <c r="F118" s="380" t="str">
        <f t="shared" si="52"/>
        <v/>
      </c>
      <c r="G118" s="197"/>
      <c r="H118" s="197"/>
      <c r="I118" s="197"/>
      <c r="J118" s="197"/>
      <c r="K118" s="197"/>
      <c r="L118" s="197"/>
      <c r="M118" s="197"/>
      <c r="N118" s="197"/>
      <c r="O118" s="197"/>
      <c r="P118" s="197"/>
    </row>
    <row r="119" spans="1:16" x14ac:dyDescent="0.3">
      <c r="A119" s="376" t="str">
        <f t="shared" si="53"/>
        <v/>
      </c>
      <c r="B119" s="372" t="str">
        <f t="shared" si="48"/>
        <v/>
      </c>
      <c r="C119" s="372" t="str">
        <f t="shared" si="49"/>
        <v/>
      </c>
      <c r="D119" s="372" t="str">
        <f t="shared" si="50"/>
        <v/>
      </c>
      <c r="E119" s="372" t="str">
        <f t="shared" si="51"/>
        <v/>
      </c>
      <c r="F119" s="380" t="str">
        <f t="shared" si="52"/>
        <v/>
      </c>
      <c r="G119" s="197"/>
      <c r="H119" s="197"/>
      <c r="I119" s="197"/>
      <c r="J119" s="197"/>
      <c r="K119" s="197"/>
      <c r="L119" s="197"/>
      <c r="M119" s="197"/>
      <c r="N119" s="197"/>
      <c r="O119" s="197"/>
      <c r="P119" s="197"/>
    </row>
    <row r="120" spans="1:16" x14ac:dyDescent="0.3">
      <c r="A120" s="376" t="str">
        <f t="shared" si="53"/>
        <v/>
      </c>
      <c r="B120" s="372" t="str">
        <f t="shared" si="48"/>
        <v/>
      </c>
      <c r="C120" s="372" t="str">
        <f t="shared" si="49"/>
        <v/>
      </c>
      <c r="D120" s="372" t="str">
        <f t="shared" si="50"/>
        <v/>
      </c>
      <c r="E120" s="372" t="str">
        <f t="shared" si="51"/>
        <v/>
      </c>
      <c r="F120" s="380" t="str">
        <f t="shared" si="52"/>
        <v/>
      </c>
      <c r="G120" s="197"/>
      <c r="H120" s="197"/>
      <c r="I120" s="197"/>
      <c r="J120" s="197"/>
      <c r="K120" s="197"/>
      <c r="L120" s="197"/>
      <c r="M120" s="197"/>
      <c r="N120" s="197"/>
      <c r="O120" s="197"/>
      <c r="P120" s="197"/>
    </row>
    <row r="121" spans="1:16" x14ac:dyDescent="0.3">
      <c r="A121" s="376" t="str">
        <f t="shared" si="53"/>
        <v/>
      </c>
      <c r="B121" s="372" t="str">
        <f t="shared" si="48"/>
        <v/>
      </c>
      <c r="C121" s="372" t="str">
        <f t="shared" si="49"/>
        <v/>
      </c>
      <c r="D121" s="372" t="str">
        <f t="shared" si="50"/>
        <v/>
      </c>
      <c r="E121" s="372" t="str">
        <f t="shared" si="51"/>
        <v/>
      </c>
      <c r="F121" s="380" t="str">
        <f t="shared" si="52"/>
        <v/>
      </c>
      <c r="G121" s="197"/>
      <c r="H121" s="197"/>
      <c r="I121" s="197"/>
      <c r="J121" s="197"/>
      <c r="K121" s="197"/>
      <c r="L121" s="197"/>
      <c r="M121" s="197"/>
      <c r="N121" s="197"/>
      <c r="O121" s="197"/>
      <c r="P121" s="197"/>
    </row>
    <row r="122" spans="1:16" x14ac:dyDescent="0.3">
      <c r="A122" s="376" t="str">
        <f t="shared" si="53"/>
        <v/>
      </c>
      <c r="B122" s="372" t="str">
        <f t="shared" si="48"/>
        <v/>
      </c>
      <c r="C122" s="372" t="str">
        <f t="shared" si="49"/>
        <v/>
      </c>
      <c r="D122" s="372" t="str">
        <f t="shared" si="50"/>
        <v/>
      </c>
      <c r="E122" s="372" t="str">
        <f t="shared" si="51"/>
        <v/>
      </c>
      <c r="F122" s="380" t="str">
        <f t="shared" si="52"/>
        <v/>
      </c>
      <c r="G122" s="197"/>
      <c r="H122" s="197"/>
      <c r="I122" s="197"/>
      <c r="J122" s="197"/>
      <c r="K122" s="197"/>
      <c r="L122" s="197"/>
      <c r="M122" s="197"/>
      <c r="N122" s="197"/>
      <c r="O122" s="197"/>
      <c r="P122" s="197"/>
    </row>
    <row r="123" spans="1:16" x14ac:dyDescent="0.3">
      <c r="A123" s="376" t="str">
        <f t="shared" si="53"/>
        <v/>
      </c>
      <c r="B123" s="372" t="str">
        <f t="shared" si="48"/>
        <v/>
      </c>
      <c r="C123" s="372" t="str">
        <f t="shared" si="49"/>
        <v/>
      </c>
      <c r="D123" s="372" t="str">
        <f t="shared" si="50"/>
        <v/>
      </c>
      <c r="E123" s="372" t="str">
        <f t="shared" si="51"/>
        <v/>
      </c>
      <c r="F123" s="380" t="str">
        <f t="shared" si="52"/>
        <v/>
      </c>
      <c r="G123" s="197"/>
      <c r="H123" s="197"/>
      <c r="I123" s="197"/>
      <c r="J123" s="197"/>
      <c r="K123" s="197"/>
      <c r="L123" s="197"/>
      <c r="M123" s="197"/>
      <c r="N123" s="197"/>
      <c r="O123" s="197"/>
      <c r="P123" s="197"/>
    </row>
    <row r="124" spans="1:16" x14ac:dyDescent="0.3">
      <c r="A124" s="376" t="str">
        <f t="shared" si="53"/>
        <v/>
      </c>
      <c r="B124" s="372" t="str">
        <f t="shared" si="48"/>
        <v/>
      </c>
      <c r="C124" s="372" t="str">
        <f t="shared" si="49"/>
        <v/>
      </c>
      <c r="D124" s="372" t="str">
        <f t="shared" si="50"/>
        <v/>
      </c>
      <c r="E124" s="372" t="str">
        <f t="shared" si="51"/>
        <v/>
      </c>
      <c r="F124" s="380" t="str">
        <f t="shared" si="52"/>
        <v/>
      </c>
      <c r="G124" s="197"/>
      <c r="H124" s="197"/>
      <c r="I124" s="197"/>
      <c r="J124" s="197"/>
      <c r="K124" s="197"/>
      <c r="L124" s="197"/>
      <c r="M124" s="197"/>
      <c r="N124" s="197"/>
      <c r="O124" s="197"/>
      <c r="P124" s="197"/>
    </row>
    <row r="125" spans="1:16" x14ac:dyDescent="0.3">
      <c r="A125" s="376" t="str">
        <f t="shared" si="53"/>
        <v/>
      </c>
      <c r="B125" s="372" t="str">
        <f t="shared" si="48"/>
        <v/>
      </c>
      <c r="C125" s="372" t="str">
        <f t="shared" si="49"/>
        <v/>
      </c>
      <c r="D125" s="372" t="str">
        <f t="shared" si="50"/>
        <v/>
      </c>
      <c r="E125" s="372" t="str">
        <f t="shared" si="51"/>
        <v/>
      </c>
      <c r="F125" s="380" t="str">
        <f t="shared" si="52"/>
        <v/>
      </c>
      <c r="G125" s="197"/>
      <c r="H125" s="197"/>
      <c r="I125" s="197"/>
      <c r="J125" s="197"/>
      <c r="K125" s="197"/>
      <c r="L125" s="197"/>
      <c r="M125" s="197"/>
      <c r="N125" s="197"/>
      <c r="O125" s="197"/>
      <c r="P125" s="197"/>
    </row>
    <row r="126" spans="1:16" x14ac:dyDescent="0.3">
      <c r="A126" s="376" t="str">
        <f t="shared" si="53"/>
        <v/>
      </c>
      <c r="B126" s="372" t="str">
        <f t="shared" si="48"/>
        <v/>
      </c>
      <c r="C126" s="372" t="str">
        <f t="shared" si="49"/>
        <v/>
      </c>
      <c r="D126" s="372" t="str">
        <f t="shared" si="50"/>
        <v/>
      </c>
      <c r="E126" s="372" t="str">
        <f t="shared" si="51"/>
        <v/>
      </c>
      <c r="F126" s="380" t="str">
        <f t="shared" si="52"/>
        <v/>
      </c>
      <c r="G126" s="197"/>
      <c r="H126" s="197"/>
      <c r="I126" s="197"/>
      <c r="J126" s="197"/>
      <c r="K126" s="197"/>
      <c r="L126" s="197"/>
      <c r="M126" s="197"/>
      <c r="N126" s="197"/>
      <c r="O126" s="197"/>
      <c r="P126" s="197"/>
    </row>
    <row r="127" spans="1:16" x14ac:dyDescent="0.3">
      <c r="A127" s="376" t="str">
        <f t="shared" si="53"/>
        <v/>
      </c>
      <c r="B127" s="372" t="str">
        <f t="shared" si="48"/>
        <v/>
      </c>
      <c r="C127" s="372" t="str">
        <f t="shared" si="49"/>
        <v/>
      </c>
      <c r="D127" s="372" t="str">
        <f t="shared" si="50"/>
        <v/>
      </c>
      <c r="E127" s="372" t="str">
        <f t="shared" si="51"/>
        <v/>
      </c>
      <c r="F127" s="380" t="str">
        <f t="shared" si="52"/>
        <v/>
      </c>
      <c r="G127" s="197"/>
      <c r="H127" s="197"/>
      <c r="I127" s="197"/>
      <c r="J127" s="197"/>
      <c r="K127" s="197"/>
      <c r="L127" s="197"/>
      <c r="M127" s="197"/>
      <c r="N127" s="197"/>
      <c r="O127" s="197"/>
      <c r="P127" s="197"/>
    </row>
    <row r="128" spans="1:16" x14ac:dyDescent="0.3">
      <c r="A128" s="376" t="str">
        <f t="shared" si="53"/>
        <v/>
      </c>
      <c r="B128" s="372" t="str">
        <f t="shared" si="48"/>
        <v/>
      </c>
      <c r="C128" s="372" t="str">
        <f t="shared" si="49"/>
        <v/>
      </c>
      <c r="D128" s="372" t="str">
        <f t="shared" si="50"/>
        <v/>
      </c>
      <c r="E128" s="372" t="str">
        <f t="shared" si="51"/>
        <v/>
      </c>
      <c r="F128" s="380" t="str">
        <f t="shared" si="52"/>
        <v/>
      </c>
      <c r="G128" s="197"/>
      <c r="H128" s="197"/>
      <c r="I128" s="197"/>
      <c r="J128" s="197"/>
      <c r="K128" s="197"/>
      <c r="L128" s="197"/>
      <c r="M128" s="197"/>
      <c r="N128" s="197"/>
      <c r="O128" s="197"/>
      <c r="P128" s="197"/>
    </row>
    <row r="129" spans="1:16" x14ac:dyDescent="0.3">
      <c r="A129" s="376" t="str">
        <f t="shared" si="53"/>
        <v/>
      </c>
      <c r="B129" s="372" t="str">
        <f t="shared" si="48"/>
        <v/>
      </c>
      <c r="C129" s="372" t="str">
        <f t="shared" si="49"/>
        <v/>
      </c>
      <c r="D129" s="372" t="str">
        <f t="shared" si="50"/>
        <v/>
      </c>
      <c r="E129" s="372" t="str">
        <f t="shared" si="51"/>
        <v/>
      </c>
      <c r="F129" s="380" t="str">
        <f t="shared" si="52"/>
        <v/>
      </c>
      <c r="G129" s="197"/>
      <c r="H129" s="197"/>
      <c r="I129" s="197"/>
      <c r="J129" s="197"/>
      <c r="K129" s="197"/>
      <c r="L129" s="197"/>
      <c r="M129" s="197"/>
      <c r="N129" s="197"/>
      <c r="O129" s="197"/>
      <c r="P129" s="197"/>
    </row>
    <row r="130" spans="1:16" x14ac:dyDescent="0.3">
      <c r="A130" s="376" t="str">
        <f t="shared" si="53"/>
        <v/>
      </c>
      <c r="B130" s="372" t="str">
        <f t="shared" si="48"/>
        <v/>
      </c>
      <c r="C130" s="372" t="str">
        <f t="shared" si="49"/>
        <v/>
      </c>
      <c r="D130" s="372" t="str">
        <f t="shared" si="50"/>
        <v/>
      </c>
      <c r="E130" s="372" t="str">
        <f t="shared" si="51"/>
        <v/>
      </c>
      <c r="F130" s="380" t="str">
        <f t="shared" si="52"/>
        <v/>
      </c>
      <c r="G130" s="197"/>
      <c r="H130" s="197"/>
      <c r="I130" s="197"/>
      <c r="J130" s="197"/>
      <c r="K130" s="197"/>
      <c r="L130" s="197"/>
      <c r="M130" s="197"/>
      <c r="N130" s="197"/>
      <c r="O130" s="197"/>
      <c r="P130" s="197"/>
    </row>
    <row r="131" spans="1:16" x14ac:dyDescent="0.3">
      <c r="A131" s="376" t="str">
        <f t="shared" si="53"/>
        <v/>
      </c>
      <c r="B131" s="372" t="str">
        <f t="shared" si="48"/>
        <v/>
      </c>
      <c r="C131" s="372" t="str">
        <f t="shared" si="49"/>
        <v/>
      </c>
      <c r="D131" s="372" t="str">
        <f t="shared" si="50"/>
        <v/>
      </c>
      <c r="E131" s="372" t="str">
        <f t="shared" si="51"/>
        <v/>
      </c>
      <c r="F131" s="380" t="str">
        <f t="shared" si="52"/>
        <v/>
      </c>
      <c r="G131" s="197"/>
      <c r="H131" s="197"/>
      <c r="I131" s="197"/>
      <c r="J131" s="197"/>
      <c r="K131" s="197"/>
      <c r="L131" s="197"/>
      <c r="M131" s="197"/>
      <c r="N131" s="197"/>
      <c r="O131" s="197"/>
      <c r="P131" s="197"/>
    </row>
    <row r="132" spans="1:16" x14ac:dyDescent="0.3">
      <c r="A132" s="376" t="str">
        <f t="shared" si="53"/>
        <v/>
      </c>
      <c r="B132" s="372" t="str">
        <f t="shared" si="48"/>
        <v/>
      </c>
      <c r="C132" s="372" t="str">
        <f t="shared" si="49"/>
        <v/>
      </c>
      <c r="D132" s="372" t="str">
        <f t="shared" si="50"/>
        <v/>
      </c>
      <c r="E132" s="372" t="str">
        <f t="shared" si="51"/>
        <v/>
      </c>
      <c r="F132" s="380" t="str">
        <f t="shared" si="52"/>
        <v/>
      </c>
      <c r="G132" s="197"/>
      <c r="H132" s="197"/>
      <c r="I132" s="197"/>
      <c r="J132" s="197"/>
      <c r="K132" s="197"/>
      <c r="L132" s="197"/>
      <c r="M132" s="197"/>
      <c r="N132" s="197"/>
      <c r="O132" s="197"/>
      <c r="P132" s="197"/>
    </row>
    <row r="133" spans="1:16" x14ac:dyDescent="0.3">
      <c r="A133" s="376" t="str">
        <f t="shared" si="53"/>
        <v/>
      </c>
      <c r="B133" s="372" t="str">
        <f t="shared" si="48"/>
        <v/>
      </c>
      <c r="C133" s="372" t="str">
        <f t="shared" si="49"/>
        <v/>
      </c>
      <c r="D133" s="372" t="str">
        <f t="shared" si="50"/>
        <v/>
      </c>
      <c r="E133" s="372" t="str">
        <f t="shared" si="51"/>
        <v/>
      </c>
      <c r="F133" s="380" t="str">
        <f t="shared" si="52"/>
        <v/>
      </c>
      <c r="G133" s="197"/>
      <c r="H133" s="197"/>
      <c r="I133" s="197"/>
      <c r="J133" s="197"/>
      <c r="K133" s="197"/>
      <c r="L133" s="197"/>
      <c r="M133" s="197"/>
      <c r="N133" s="197"/>
      <c r="O133" s="197"/>
      <c r="P133" s="197"/>
    </row>
    <row r="134" spans="1:16" x14ac:dyDescent="0.3">
      <c r="A134" s="376" t="str">
        <f t="shared" si="53"/>
        <v/>
      </c>
      <c r="B134" s="372" t="str">
        <f t="shared" si="48"/>
        <v/>
      </c>
      <c r="C134" s="372" t="str">
        <f t="shared" si="49"/>
        <v/>
      </c>
      <c r="D134" s="372" t="str">
        <f t="shared" si="50"/>
        <v/>
      </c>
      <c r="E134" s="372" t="str">
        <f t="shared" si="51"/>
        <v/>
      </c>
      <c r="F134" s="380" t="str">
        <f t="shared" si="52"/>
        <v/>
      </c>
      <c r="G134" s="197"/>
      <c r="H134" s="197"/>
      <c r="I134" s="197"/>
      <c r="J134" s="197"/>
      <c r="K134" s="197"/>
      <c r="L134" s="197"/>
      <c r="M134" s="197"/>
      <c r="N134" s="197"/>
      <c r="O134" s="197"/>
      <c r="P134" s="197"/>
    </row>
    <row r="135" spans="1:16" x14ac:dyDescent="0.3">
      <c r="A135" s="376" t="str">
        <f t="shared" si="53"/>
        <v/>
      </c>
      <c r="B135" s="372" t="str">
        <f t="shared" si="48"/>
        <v/>
      </c>
      <c r="C135" s="372" t="str">
        <f t="shared" si="49"/>
        <v/>
      </c>
      <c r="D135" s="372" t="str">
        <f t="shared" si="50"/>
        <v/>
      </c>
      <c r="E135" s="372" t="str">
        <f t="shared" si="51"/>
        <v/>
      </c>
      <c r="F135" s="380" t="str">
        <f t="shared" si="52"/>
        <v/>
      </c>
      <c r="G135" s="197"/>
      <c r="H135" s="197"/>
      <c r="I135" s="197"/>
      <c r="J135" s="197"/>
      <c r="K135" s="197"/>
      <c r="L135" s="197"/>
      <c r="M135" s="197"/>
      <c r="N135" s="197"/>
      <c r="O135" s="197"/>
      <c r="P135" s="197"/>
    </row>
    <row r="136" spans="1:16" x14ac:dyDescent="0.3">
      <c r="A136" s="376" t="str">
        <f t="shared" si="53"/>
        <v/>
      </c>
      <c r="B136" s="372" t="str">
        <f t="shared" si="48"/>
        <v/>
      </c>
      <c r="C136" s="372" t="str">
        <f t="shared" si="49"/>
        <v/>
      </c>
      <c r="D136" s="372" t="str">
        <f t="shared" si="50"/>
        <v/>
      </c>
      <c r="E136" s="372" t="str">
        <f t="shared" si="51"/>
        <v/>
      </c>
      <c r="F136" s="380" t="str">
        <f t="shared" si="52"/>
        <v/>
      </c>
      <c r="G136" s="197"/>
      <c r="H136" s="197"/>
      <c r="I136" s="197"/>
      <c r="J136" s="197"/>
      <c r="K136" s="197"/>
      <c r="L136" s="197"/>
      <c r="M136" s="197"/>
      <c r="N136" s="197"/>
      <c r="O136" s="197"/>
      <c r="P136" s="197"/>
    </row>
    <row r="137" spans="1:16" x14ac:dyDescent="0.3">
      <c r="A137" s="376" t="str">
        <f t="shared" si="53"/>
        <v/>
      </c>
      <c r="B137" s="372" t="str">
        <f t="shared" si="48"/>
        <v/>
      </c>
      <c r="C137" s="372" t="str">
        <f t="shared" si="49"/>
        <v/>
      </c>
      <c r="D137" s="372" t="str">
        <f t="shared" si="50"/>
        <v/>
      </c>
      <c r="E137" s="372" t="str">
        <f t="shared" si="51"/>
        <v/>
      </c>
      <c r="F137" s="380" t="str">
        <f t="shared" si="52"/>
        <v/>
      </c>
      <c r="G137" s="197"/>
      <c r="H137" s="197"/>
      <c r="I137" s="197"/>
      <c r="J137" s="197"/>
      <c r="K137" s="197"/>
      <c r="L137" s="197"/>
      <c r="M137" s="197"/>
      <c r="N137" s="197"/>
      <c r="O137" s="197"/>
      <c r="P137" s="197"/>
    </row>
    <row r="138" spans="1:16" x14ac:dyDescent="0.3">
      <c r="A138" s="376" t="str">
        <f t="shared" si="53"/>
        <v/>
      </c>
      <c r="B138" s="372" t="str">
        <f t="shared" si="48"/>
        <v/>
      </c>
      <c r="C138" s="372" t="str">
        <f t="shared" si="49"/>
        <v/>
      </c>
      <c r="D138" s="372" t="str">
        <f t="shared" si="50"/>
        <v/>
      </c>
      <c r="E138" s="372" t="str">
        <f t="shared" si="51"/>
        <v/>
      </c>
      <c r="F138" s="380" t="str">
        <f t="shared" si="52"/>
        <v/>
      </c>
      <c r="G138" s="197"/>
      <c r="H138" s="197"/>
      <c r="I138" s="197"/>
      <c r="J138" s="197"/>
      <c r="K138" s="197"/>
      <c r="L138" s="197"/>
      <c r="M138" s="197"/>
      <c r="N138" s="197"/>
      <c r="O138" s="197"/>
      <c r="P138" s="197"/>
    </row>
    <row r="139" spans="1:16" x14ac:dyDescent="0.3">
      <c r="A139" s="376" t="str">
        <f t="shared" si="53"/>
        <v/>
      </c>
      <c r="B139" s="372" t="str">
        <f t="shared" si="48"/>
        <v/>
      </c>
      <c r="C139" s="372" t="str">
        <f t="shared" si="49"/>
        <v/>
      </c>
      <c r="D139" s="372" t="str">
        <f t="shared" si="50"/>
        <v/>
      </c>
      <c r="E139" s="372" t="str">
        <f t="shared" si="51"/>
        <v/>
      </c>
      <c r="F139" s="380" t="str">
        <f t="shared" si="52"/>
        <v/>
      </c>
      <c r="G139" s="197"/>
      <c r="H139" s="197"/>
      <c r="I139" s="197"/>
      <c r="J139" s="197"/>
      <c r="K139" s="197"/>
      <c r="L139" s="197"/>
      <c r="M139" s="197"/>
      <c r="N139" s="197"/>
      <c r="O139" s="197"/>
      <c r="P139" s="197"/>
    </row>
    <row r="140" spans="1:16" x14ac:dyDescent="0.3">
      <c r="A140" s="376" t="str">
        <f t="shared" si="53"/>
        <v/>
      </c>
      <c r="B140" s="372" t="str">
        <f t="shared" si="48"/>
        <v/>
      </c>
      <c r="C140" s="372" t="str">
        <f t="shared" si="49"/>
        <v/>
      </c>
      <c r="D140" s="372" t="str">
        <f t="shared" si="50"/>
        <v/>
      </c>
      <c r="E140" s="372" t="str">
        <f t="shared" si="51"/>
        <v/>
      </c>
      <c r="F140" s="380" t="str">
        <f t="shared" si="52"/>
        <v/>
      </c>
      <c r="G140" s="197"/>
      <c r="H140" s="197"/>
      <c r="I140" s="197"/>
      <c r="J140" s="197"/>
      <c r="K140" s="197"/>
      <c r="L140" s="197"/>
      <c r="M140" s="197"/>
      <c r="N140" s="197"/>
      <c r="O140" s="197"/>
      <c r="P140" s="197"/>
    </row>
    <row r="141" spans="1:16" x14ac:dyDescent="0.3">
      <c r="A141" s="376" t="str">
        <f t="shared" si="53"/>
        <v/>
      </c>
      <c r="B141" s="372" t="str">
        <f t="shared" si="48"/>
        <v/>
      </c>
      <c r="C141" s="372" t="str">
        <f t="shared" si="49"/>
        <v/>
      </c>
      <c r="D141" s="372" t="str">
        <f t="shared" si="50"/>
        <v/>
      </c>
      <c r="E141" s="372" t="str">
        <f t="shared" si="51"/>
        <v/>
      </c>
      <c r="F141" s="380" t="str">
        <f t="shared" si="52"/>
        <v/>
      </c>
      <c r="G141" s="197"/>
      <c r="H141" s="197"/>
      <c r="I141" s="197"/>
      <c r="J141" s="197"/>
      <c r="K141" s="197"/>
      <c r="L141" s="197"/>
      <c r="M141" s="197"/>
      <c r="N141" s="197"/>
      <c r="O141" s="197"/>
      <c r="P141" s="197"/>
    </row>
    <row r="142" spans="1:16" x14ac:dyDescent="0.3">
      <c r="A142" s="376" t="str">
        <f t="shared" si="53"/>
        <v/>
      </c>
      <c r="B142" s="372" t="str">
        <f t="shared" si="48"/>
        <v/>
      </c>
      <c r="C142" s="372" t="str">
        <f t="shared" si="49"/>
        <v/>
      </c>
      <c r="D142" s="372" t="str">
        <f t="shared" si="50"/>
        <v/>
      </c>
      <c r="E142" s="372" t="str">
        <f t="shared" si="51"/>
        <v/>
      </c>
      <c r="F142" s="380" t="str">
        <f t="shared" si="52"/>
        <v/>
      </c>
      <c r="G142" s="197"/>
      <c r="H142" s="197"/>
      <c r="I142" s="197"/>
      <c r="J142" s="197"/>
      <c r="K142" s="197"/>
      <c r="L142" s="197"/>
      <c r="M142" s="197"/>
      <c r="N142" s="197"/>
      <c r="O142" s="197"/>
      <c r="P142" s="197"/>
    </row>
    <row r="143" spans="1:16" x14ac:dyDescent="0.3">
      <c r="A143" s="376" t="str">
        <f t="shared" si="53"/>
        <v/>
      </c>
      <c r="B143" s="372" t="str">
        <f t="shared" si="48"/>
        <v/>
      </c>
      <c r="C143" s="372" t="str">
        <f t="shared" si="49"/>
        <v/>
      </c>
      <c r="D143" s="372" t="str">
        <f t="shared" si="50"/>
        <v/>
      </c>
      <c r="E143" s="372" t="str">
        <f t="shared" si="51"/>
        <v/>
      </c>
      <c r="F143" s="380" t="str">
        <f t="shared" si="52"/>
        <v/>
      </c>
      <c r="G143" s="197"/>
      <c r="H143" s="197"/>
      <c r="I143" s="197"/>
      <c r="J143" s="197"/>
      <c r="K143" s="197"/>
      <c r="L143" s="197"/>
      <c r="M143" s="197"/>
      <c r="N143" s="197"/>
      <c r="O143" s="197"/>
      <c r="P143" s="197"/>
    </row>
    <row r="144" spans="1:16" x14ac:dyDescent="0.3">
      <c r="A144" s="376" t="str">
        <f t="shared" si="53"/>
        <v/>
      </c>
      <c r="B144" s="372" t="str">
        <f t="shared" si="48"/>
        <v/>
      </c>
      <c r="C144" s="372" t="str">
        <f t="shared" si="49"/>
        <v/>
      </c>
      <c r="D144" s="372" t="str">
        <f t="shared" si="50"/>
        <v/>
      </c>
      <c r="E144" s="372" t="str">
        <f t="shared" si="51"/>
        <v/>
      </c>
      <c r="F144" s="380" t="str">
        <f t="shared" si="52"/>
        <v/>
      </c>
      <c r="G144" s="197"/>
      <c r="H144" s="197"/>
      <c r="I144" s="197"/>
      <c r="J144" s="197"/>
      <c r="K144" s="197"/>
      <c r="L144" s="197"/>
      <c r="M144" s="197"/>
      <c r="N144" s="197"/>
      <c r="O144" s="197"/>
      <c r="P144" s="197"/>
    </row>
    <row r="145" spans="1:16" x14ac:dyDescent="0.3">
      <c r="A145" s="376" t="str">
        <f t="shared" si="53"/>
        <v/>
      </c>
      <c r="B145" s="372" t="str">
        <f t="shared" si="48"/>
        <v/>
      </c>
      <c r="C145" s="372" t="str">
        <f t="shared" si="49"/>
        <v/>
      </c>
      <c r="D145" s="372" t="str">
        <f t="shared" si="50"/>
        <v/>
      </c>
      <c r="E145" s="372" t="str">
        <f t="shared" si="51"/>
        <v/>
      </c>
      <c r="F145" s="380" t="str">
        <f t="shared" si="52"/>
        <v/>
      </c>
      <c r="G145" s="197"/>
      <c r="H145" s="197"/>
      <c r="I145" s="197"/>
      <c r="J145" s="197"/>
      <c r="K145" s="197"/>
      <c r="L145" s="197"/>
      <c r="M145" s="197"/>
      <c r="N145" s="197"/>
      <c r="O145" s="197"/>
      <c r="P145" s="197"/>
    </row>
    <row r="146" spans="1:16" x14ac:dyDescent="0.3">
      <c r="A146" s="376" t="str">
        <f t="shared" si="53"/>
        <v/>
      </c>
      <c r="B146" s="372" t="str">
        <f t="shared" si="48"/>
        <v/>
      </c>
      <c r="C146" s="372" t="str">
        <f t="shared" si="49"/>
        <v/>
      </c>
      <c r="D146" s="372" t="str">
        <f t="shared" si="50"/>
        <v/>
      </c>
      <c r="E146" s="372" t="str">
        <f t="shared" si="51"/>
        <v/>
      </c>
      <c r="F146" s="380" t="str">
        <f t="shared" si="52"/>
        <v/>
      </c>
      <c r="G146" s="197"/>
      <c r="H146" s="197"/>
      <c r="I146" s="197"/>
      <c r="J146" s="197"/>
      <c r="K146" s="197"/>
      <c r="L146" s="197"/>
      <c r="M146" s="197"/>
      <c r="N146" s="197"/>
      <c r="O146" s="197"/>
      <c r="P146" s="197"/>
    </row>
    <row r="147" spans="1:16" x14ac:dyDescent="0.3">
      <c r="A147" s="376" t="str">
        <f t="shared" si="53"/>
        <v/>
      </c>
      <c r="B147" s="372" t="str">
        <f t="shared" si="48"/>
        <v/>
      </c>
      <c r="C147" s="372" t="str">
        <f t="shared" si="49"/>
        <v/>
      </c>
      <c r="D147" s="372" t="str">
        <f t="shared" si="50"/>
        <v/>
      </c>
      <c r="E147" s="372" t="str">
        <f t="shared" si="51"/>
        <v/>
      </c>
      <c r="F147" s="380" t="str">
        <f t="shared" si="52"/>
        <v/>
      </c>
      <c r="G147" s="197"/>
      <c r="H147" s="197"/>
      <c r="I147" s="197"/>
      <c r="J147" s="197"/>
      <c r="K147" s="197"/>
      <c r="L147" s="197"/>
      <c r="M147" s="197"/>
      <c r="N147" s="197"/>
      <c r="O147" s="197"/>
      <c r="P147" s="197"/>
    </row>
    <row r="148" spans="1:16" x14ac:dyDescent="0.3">
      <c r="A148" s="376" t="str">
        <f t="shared" si="53"/>
        <v/>
      </c>
      <c r="B148" s="372" t="str">
        <f t="shared" si="48"/>
        <v/>
      </c>
      <c r="C148" s="372" t="str">
        <f t="shared" si="49"/>
        <v/>
      </c>
      <c r="D148" s="372" t="str">
        <f t="shared" si="50"/>
        <v/>
      </c>
      <c r="E148" s="372" t="str">
        <f t="shared" si="51"/>
        <v/>
      </c>
      <c r="F148" s="380" t="str">
        <f t="shared" si="52"/>
        <v/>
      </c>
      <c r="G148" s="197"/>
      <c r="H148" s="197"/>
      <c r="I148" s="197"/>
      <c r="J148" s="197"/>
      <c r="K148" s="197"/>
      <c r="L148" s="197"/>
      <c r="M148" s="197"/>
      <c r="N148" s="197"/>
      <c r="O148" s="197"/>
      <c r="P148" s="197"/>
    </row>
    <row r="149" spans="1:16" x14ac:dyDescent="0.3">
      <c r="A149" s="376" t="str">
        <f t="shared" si="53"/>
        <v/>
      </c>
      <c r="B149" s="372" t="str">
        <f t="shared" ref="B149:B166" si="54">IFERROR(INDEX(Proy_Folio,MATCH(ROW()-116,Proy_OrdenDif,0)),"")</f>
        <v/>
      </c>
      <c r="C149" s="372" t="str">
        <f t="shared" ref="C149:C166" si="55">IF($B149="","",_xlfn.XLOOKUP($B149,Proy_Folio,Proy_Nombre,"")&amp;"")</f>
        <v/>
      </c>
      <c r="D149" s="372" t="str">
        <f t="shared" ref="D149:D166" si="56">IF($B149="","",_xlfn.XLOOKUP($B149,Proy_Folio,Proy_Ejecutor,"")&amp;"")</f>
        <v/>
      </c>
      <c r="E149" s="372" t="str">
        <f t="shared" ref="E149:E166" si="57">IF($B149="","",_xlfn.XLOOKUP($B149,Proy_Folio,Proy_TratDif,"")&amp;"")</f>
        <v/>
      </c>
      <c r="F149" s="380" t="str">
        <f t="shared" ref="F149:F166" si="58">IF($B149="","",_xlfn.XLOOKUP($B149,Proy_Folio,Proy_IP,""))</f>
        <v/>
      </c>
      <c r="G149" s="197"/>
      <c r="H149" s="197"/>
      <c r="I149" s="197"/>
      <c r="J149" s="197"/>
      <c r="K149" s="197"/>
      <c r="L149" s="197"/>
      <c r="M149" s="197"/>
      <c r="N149" s="197"/>
      <c r="O149" s="197"/>
      <c r="P149" s="197"/>
    </row>
    <row r="150" spans="1:16" x14ac:dyDescent="0.3">
      <c r="A150" s="376" t="str">
        <f t="shared" si="53"/>
        <v/>
      </c>
      <c r="B150" s="372" t="str">
        <f t="shared" si="54"/>
        <v/>
      </c>
      <c r="C150" s="372" t="str">
        <f t="shared" si="55"/>
        <v/>
      </c>
      <c r="D150" s="372" t="str">
        <f t="shared" si="56"/>
        <v/>
      </c>
      <c r="E150" s="372" t="str">
        <f t="shared" si="57"/>
        <v/>
      </c>
      <c r="F150" s="380" t="str">
        <f t="shared" si="58"/>
        <v/>
      </c>
      <c r="G150" s="197"/>
      <c r="H150" s="197"/>
      <c r="I150" s="197"/>
      <c r="J150" s="197"/>
      <c r="K150" s="197"/>
      <c r="L150" s="197"/>
      <c r="M150" s="197"/>
      <c r="N150" s="197"/>
      <c r="O150" s="197"/>
      <c r="P150" s="197"/>
    </row>
    <row r="151" spans="1:16" x14ac:dyDescent="0.3">
      <c r="A151" s="376" t="str">
        <f t="shared" si="53"/>
        <v/>
      </c>
      <c r="B151" s="372" t="str">
        <f t="shared" si="54"/>
        <v/>
      </c>
      <c r="C151" s="372" t="str">
        <f t="shared" si="55"/>
        <v/>
      </c>
      <c r="D151" s="372" t="str">
        <f t="shared" si="56"/>
        <v/>
      </c>
      <c r="E151" s="372" t="str">
        <f t="shared" si="57"/>
        <v/>
      </c>
      <c r="F151" s="380" t="str">
        <f t="shared" si="58"/>
        <v/>
      </c>
      <c r="G151" s="197"/>
      <c r="H151" s="197"/>
      <c r="I151" s="197"/>
      <c r="J151" s="197"/>
      <c r="K151" s="197"/>
      <c r="L151" s="197"/>
      <c r="M151" s="197"/>
      <c r="N151" s="197"/>
      <c r="O151" s="197"/>
      <c r="P151" s="197"/>
    </row>
    <row r="152" spans="1:16" x14ac:dyDescent="0.3">
      <c r="A152" s="376" t="str">
        <f t="shared" si="53"/>
        <v/>
      </c>
      <c r="B152" s="372" t="str">
        <f t="shared" si="54"/>
        <v/>
      </c>
      <c r="C152" s="372" t="str">
        <f t="shared" si="55"/>
        <v/>
      </c>
      <c r="D152" s="372" t="str">
        <f t="shared" si="56"/>
        <v/>
      </c>
      <c r="E152" s="372" t="str">
        <f t="shared" si="57"/>
        <v/>
      </c>
      <c r="F152" s="380" t="str">
        <f t="shared" si="58"/>
        <v/>
      </c>
      <c r="G152" s="197"/>
      <c r="H152" s="197"/>
      <c r="I152" s="197"/>
      <c r="J152" s="197"/>
      <c r="K152" s="197"/>
      <c r="L152" s="197"/>
      <c r="M152" s="197"/>
      <c r="N152" s="197"/>
      <c r="O152" s="197"/>
      <c r="P152" s="197"/>
    </row>
    <row r="153" spans="1:16" x14ac:dyDescent="0.3">
      <c r="A153" s="376" t="str">
        <f t="shared" si="53"/>
        <v/>
      </c>
      <c r="B153" s="372" t="str">
        <f t="shared" si="54"/>
        <v/>
      </c>
      <c r="C153" s="372" t="str">
        <f t="shared" si="55"/>
        <v/>
      </c>
      <c r="D153" s="372" t="str">
        <f t="shared" si="56"/>
        <v/>
      </c>
      <c r="E153" s="372" t="str">
        <f t="shared" si="57"/>
        <v/>
      </c>
      <c r="F153" s="380" t="str">
        <f t="shared" si="58"/>
        <v/>
      </c>
      <c r="G153" s="197"/>
      <c r="H153" s="197"/>
      <c r="I153" s="197"/>
      <c r="J153" s="197"/>
      <c r="K153" s="197"/>
      <c r="L153" s="197"/>
      <c r="M153" s="197"/>
      <c r="N153" s="197"/>
      <c r="O153" s="197"/>
      <c r="P153" s="197"/>
    </row>
    <row r="154" spans="1:16" x14ac:dyDescent="0.3">
      <c r="A154" s="376" t="str">
        <f t="shared" si="53"/>
        <v/>
      </c>
      <c r="B154" s="372" t="str">
        <f t="shared" si="54"/>
        <v/>
      </c>
      <c r="C154" s="372" t="str">
        <f t="shared" si="55"/>
        <v/>
      </c>
      <c r="D154" s="372" t="str">
        <f t="shared" si="56"/>
        <v/>
      </c>
      <c r="E154" s="372" t="str">
        <f t="shared" si="57"/>
        <v/>
      </c>
      <c r="F154" s="380" t="str">
        <f t="shared" si="58"/>
        <v/>
      </c>
      <c r="G154" s="197"/>
      <c r="H154" s="197"/>
      <c r="I154" s="197"/>
      <c r="J154" s="197"/>
      <c r="K154" s="197"/>
      <c r="L154" s="197"/>
      <c r="M154" s="197"/>
      <c r="N154" s="197"/>
      <c r="O154" s="197"/>
      <c r="P154" s="197"/>
    </row>
    <row r="155" spans="1:16" x14ac:dyDescent="0.3">
      <c r="A155" s="376" t="str">
        <f t="shared" si="53"/>
        <v/>
      </c>
      <c r="B155" s="372" t="str">
        <f t="shared" si="54"/>
        <v/>
      </c>
      <c r="C155" s="372" t="str">
        <f t="shared" si="55"/>
        <v/>
      </c>
      <c r="D155" s="372" t="str">
        <f t="shared" si="56"/>
        <v/>
      </c>
      <c r="E155" s="372" t="str">
        <f t="shared" si="57"/>
        <v/>
      </c>
      <c r="F155" s="380" t="str">
        <f t="shared" si="58"/>
        <v/>
      </c>
      <c r="G155" s="197"/>
      <c r="H155" s="197"/>
      <c r="I155" s="197"/>
      <c r="J155" s="197"/>
      <c r="K155" s="197"/>
      <c r="L155" s="197"/>
      <c r="M155" s="197"/>
      <c r="N155" s="197"/>
      <c r="O155" s="197"/>
      <c r="P155" s="197"/>
    </row>
    <row r="156" spans="1:16" x14ac:dyDescent="0.3">
      <c r="A156" s="376" t="str">
        <f t="shared" si="53"/>
        <v/>
      </c>
      <c r="B156" s="372" t="str">
        <f t="shared" si="54"/>
        <v/>
      </c>
      <c r="C156" s="372" t="str">
        <f t="shared" si="55"/>
        <v/>
      </c>
      <c r="D156" s="372" t="str">
        <f t="shared" si="56"/>
        <v/>
      </c>
      <c r="E156" s="372" t="str">
        <f t="shared" si="57"/>
        <v/>
      </c>
      <c r="F156" s="380" t="str">
        <f t="shared" si="58"/>
        <v/>
      </c>
      <c r="G156" s="197"/>
      <c r="H156" s="197"/>
      <c r="I156" s="197"/>
      <c r="J156" s="197"/>
      <c r="K156" s="197"/>
      <c r="L156" s="197"/>
      <c r="M156" s="197"/>
      <c r="N156" s="197"/>
      <c r="O156" s="197"/>
      <c r="P156" s="197"/>
    </row>
    <row r="157" spans="1:16" x14ac:dyDescent="0.3">
      <c r="A157" s="376" t="str">
        <f t="shared" si="53"/>
        <v/>
      </c>
      <c r="B157" s="372" t="str">
        <f t="shared" si="54"/>
        <v/>
      </c>
      <c r="C157" s="372" t="str">
        <f t="shared" si="55"/>
        <v/>
      </c>
      <c r="D157" s="372" t="str">
        <f t="shared" si="56"/>
        <v/>
      </c>
      <c r="E157" s="372" t="str">
        <f t="shared" si="57"/>
        <v/>
      </c>
      <c r="F157" s="380" t="str">
        <f t="shared" si="58"/>
        <v/>
      </c>
      <c r="G157" s="197"/>
      <c r="H157" s="197"/>
      <c r="I157" s="197"/>
      <c r="J157" s="197"/>
      <c r="K157" s="197"/>
      <c r="L157" s="197"/>
      <c r="M157" s="197"/>
      <c r="N157" s="197"/>
      <c r="O157" s="197"/>
      <c r="P157" s="197"/>
    </row>
    <row r="158" spans="1:16" x14ac:dyDescent="0.3">
      <c r="A158" s="376" t="str">
        <f t="shared" si="53"/>
        <v/>
      </c>
      <c r="B158" s="372" t="str">
        <f t="shared" si="54"/>
        <v/>
      </c>
      <c r="C158" s="372" t="str">
        <f t="shared" si="55"/>
        <v/>
      </c>
      <c r="D158" s="372" t="str">
        <f t="shared" si="56"/>
        <v/>
      </c>
      <c r="E158" s="372" t="str">
        <f t="shared" si="57"/>
        <v/>
      </c>
      <c r="F158" s="380" t="str">
        <f t="shared" si="58"/>
        <v/>
      </c>
      <c r="G158" s="197"/>
      <c r="H158" s="197"/>
      <c r="I158" s="197"/>
      <c r="J158" s="197"/>
      <c r="K158" s="197"/>
      <c r="L158" s="197"/>
      <c r="M158" s="197"/>
      <c r="N158" s="197"/>
      <c r="O158" s="197"/>
      <c r="P158" s="197"/>
    </row>
    <row r="159" spans="1:16" x14ac:dyDescent="0.3">
      <c r="A159" s="376" t="str">
        <f t="shared" si="53"/>
        <v/>
      </c>
      <c r="B159" s="372" t="str">
        <f t="shared" si="54"/>
        <v/>
      </c>
      <c r="C159" s="372" t="str">
        <f t="shared" si="55"/>
        <v/>
      </c>
      <c r="D159" s="372" t="str">
        <f t="shared" si="56"/>
        <v/>
      </c>
      <c r="E159" s="372" t="str">
        <f t="shared" si="57"/>
        <v/>
      </c>
      <c r="F159" s="380" t="str">
        <f t="shared" si="58"/>
        <v/>
      </c>
      <c r="G159" s="197"/>
      <c r="H159" s="197"/>
      <c r="I159" s="197"/>
      <c r="J159" s="197"/>
      <c r="K159" s="197"/>
      <c r="L159" s="197"/>
      <c r="M159" s="197"/>
      <c r="N159" s="197"/>
      <c r="O159" s="197"/>
      <c r="P159" s="197"/>
    </row>
    <row r="160" spans="1:16" x14ac:dyDescent="0.3">
      <c r="A160" s="376" t="str">
        <f t="shared" si="53"/>
        <v/>
      </c>
      <c r="B160" s="372" t="str">
        <f t="shared" si="54"/>
        <v/>
      </c>
      <c r="C160" s="372" t="str">
        <f t="shared" si="55"/>
        <v/>
      </c>
      <c r="D160" s="372" t="str">
        <f t="shared" si="56"/>
        <v/>
      </c>
      <c r="E160" s="372" t="str">
        <f t="shared" si="57"/>
        <v/>
      </c>
      <c r="F160" s="380" t="str">
        <f t="shared" si="58"/>
        <v/>
      </c>
      <c r="G160" s="197"/>
      <c r="H160" s="197"/>
      <c r="I160" s="197"/>
      <c r="J160" s="197"/>
      <c r="K160" s="197"/>
      <c r="L160" s="197"/>
      <c r="M160" s="197"/>
      <c r="N160" s="197"/>
      <c r="O160" s="197"/>
      <c r="P160" s="197"/>
    </row>
    <row r="161" spans="1:16" x14ac:dyDescent="0.3">
      <c r="A161" s="376" t="str">
        <f t="shared" si="53"/>
        <v/>
      </c>
      <c r="B161" s="372" t="str">
        <f t="shared" si="54"/>
        <v/>
      </c>
      <c r="C161" s="372" t="str">
        <f t="shared" si="55"/>
        <v/>
      </c>
      <c r="D161" s="372" t="str">
        <f t="shared" si="56"/>
        <v/>
      </c>
      <c r="E161" s="372" t="str">
        <f t="shared" si="57"/>
        <v/>
      </c>
      <c r="F161" s="380" t="str">
        <f t="shared" si="58"/>
        <v/>
      </c>
      <c r="G161" s="197"/>
      <c r="H161" s="197"/>
      <c r="I161" s="197"/>
      <c r="J161" s="197"/>
      <c r="K161" s="197"/>
      <c r="L161" s="197"/>
      <c r="M161" s="197"/>
      <c r="N161" s="197"/>
      <c r="O161" s="197"/>
      <c r="P161" s="197"/>
    </row>
    <row r="162" spans="1:16" x14ac:dyDescent="0.3">
      <c r="A162" s="376" t="str">
        <f t="shared" si="53"/>
        <v/>
      </c>
      <c r="B162" s="372" t="str">
        <f t="shared" si="54"/>
        <v/>
      </c>
      <c r="C162" s="372" t="str">
        <f t="shared" si="55"/>
        <v/>
      </c>
      <c r="D162" s="372" t="str">
        <f t="shared" si="56"/>
        <v/>
      </c>
      <c r="E162" s="372" t="str">
        <f t="shared" si="57"/>
        <v/>
      </c>
      <c r="F162" s="380" t="str">
        <f t="shared" si="58"/>
        <v/>
      </c>
      <c r="G162" s="197"/>
      <c r="H162" s="197"/>
      <c r="I162" s="197"/>
      <c r="J162" s="197"/>
      <c r="K162" s="197"/>
      <c r="L162" s="197"/>
      <c r="M162" s="197"/>
      <c r="N162" s="197"/>
      <c r="O162" s="197"/>
      <c r="P162" s="197"/>
    </row>
    <row r="163" spans="1:16" x14ac:dyDescent="0.3">
      <c r="A163" s="376" t="str">
        <f t="shared" si="53"/>
        <v/>
      </c>
      <c r="B163" s="372" t="str">
        <f t="shared" si="54"/>
        <v/>
      </c>
      <c r="C163" s="372" t="str">
        <f t="shared" si="55"/>
        <v/>
      </c>
      <c r="D163" s="372" t="str">
        <f t="shared" si="56"/>
        <v/>
      </c>
      <c r="E163" s="372" t="str">
        <f t="shared" si="57"/>
        <v/>
      </c>
      <c r="F163" s="380" t="str">
        <f t="shared" si="58"/>
        <v/>
      </c>
      <c r="G163" s="197"/>
      <c r="H163" s="197"/>
      <c r="I163" s="197"/>
      <c r="J163" s="197"/>
      <c r="K163" s="197"/>
      <c r="L163" s="197"/>
      <c r="M163" s="197"/>
      <c r="N163" s="197"/>
      <c r="O163" s="197"/>
      <c r="P163" s="197"/>
    </row>
    <row r="164" spans="1:16" x14ac:dyDescent="0.3">
      <c r="A164" s="376" t="str">
        <f t="shared" si="53"/>
        <v/>
      </c>
      <c r="B164" s="372" t="str">
        <f t="shared" si="54"/>
        <v/>
      </c>
      <c r="C164" s="372" t="str">
        <f t="shared" si="55"/>
        <v/>
      </c>
      <c r="D164" s="372" t="str">
        <f t="shared" si="56"/>
        <v/>
      </c>
      <c r="E164" s="372" t="str">
        <f t="shared" si="57"/>
        <v/>
      </c>
      <c r="F164" s="380" t="str">
        <f t="shared" si="58"/>
        <v/>
      </c>
      <c r="G164" s="197"/>
      <c r="H164" s="197"/>
      <c r="I164" s="197"/>
      <c r="J164" s="197"/>
      <c r="K164" s="197"/>
      <c r="L164" s="197"/>
      <c r="M164" s="197"/>
      <c r="N164" s="197"/>
      <c r="O164" s="197"/>
      <c r="P164" s="197"/>
    </row>
    <row r="165" spans="1:16" x14ac:dyDescent="0.3">
      <c r="A165" s="376" t="str">
        <f t="shared" si="53"/>
        <v/>
      </c>
      <c r="B165" s="372" t="str">
        <f t="shared" si="54"/>
        <v/>
      </c>
      <c r="C165" s="372" t="str">
        <f t="shared" si="55"/>
        <v/>
      </c>
      <c r="D165" s="372" t="str">
        <f t="shared" si="56"/>
        <v/>
      </c>
      <c r="E165" s="372" t="str">
        <f t="shared" si="57"/>
        <v/>
      </c>
      <c r="F165" s="380" t="str">
        <f t="shared" si="58"/>
        <v/>
      </c>
      <c r="G165" s="197"/>
      <c r="H165" s="197"/>
      <c r="I165" s="197"/>
      <c r="J165" s="197"/>
      <c r="K165" s="197"/>
      <c r="L165" s="197"/>
      <c r="M165" s="197"/>
      <c r="N165" s="197"/>
      <c r="O165" s="197"/>
      <c r="P165" s="197"/>
    </row>
    <row r="166" spans="1:16" ht="15" thickBot="1" x14ac:dyDescent="0.35">
      <c r="A166" s="377" t="str">
        <f t="shared" si="53"/>
        <v/>
      </c>
      <c r="B166" s="374" t="str">
        <f t="shared" si="54"/>
        <v/>
      </c>
      <c r="C166" s="374" t="str">
        <f t="shared" si="55"/>
        <v/>
      </c>
      <c r="D166" s="374" t="str">
        <f t="shared" si="56"/>
        <v/>
      </c>
      <c r="E166" s="374" t="str">
        <f t="shared" si="57"/>
        <v/>
      </c>
      <c r="F166" s="381" t="str">
        <f t="shared" si="58"/>
        <v/>
      </c>
      <c r="G166" s="197"/>
      <c r="H166" s="197"/>
      <c r="I166" s="197"/>
      <c r="J166" s="197"/>
      <c r="K166" s="197"/>
      <c r="L166" s="197"/>
      <c r="M166" s="197"/>
      <c r="N166" s="197"/>
      <c r="O166" s="197"/>
      <c r="P166" s="197"/>
    </row>
  </sheetData>
  <sheetProtection algorithmName="SHA-512" hashValue="xgbtI4c8ldQGimcldALNZK2O0nBRS5PTlWzAw0/HDA3S+egVFumUBPSKil5TcN9Rpj8CnAlUM7SZeD7YPUWvaQ==" saltValue="w9b4yi0KBV3yH0aL+bi9vw==" spinCount="100000" sheet="1" formatColumns="0" formatRows="0" sort="0" autoFilter="0"/>
  <autoFilter ref="A12:P112" xr:uid="{3DBE7C8A-5A3F-4358-8552-E60D2EB3FEEC}"/>
  <mergeCells count="23">
    <mergeCell ref="A115:F115"/>
    <mergeCell ref="R3:S3"/>
    <mergeCell ref="A8:B8"/>
    <mergeCell ref="E8:H8"/>
    <mergeCell ref="I8:L8"/>
    <mergeCell ref="M8:P8"/>
    <mergeCell ref="A4:P4"/>
    <mergeCell ref="A5:B5"/>
    <mergeCell ref="E5:H5"/>
    <mergeCell ref="I5:L5"/>
    <mergeCell ref="M5:P5"/>
    <mergeCell ref="A10:P10"/>
    <mergeCell ref="A6:B6"/>
    <mergeCell ref="E6:H6"/>
    <mergeCell ref="I6:L6"/>
    <mergeCell ref="M6:P6"/>
    <mergeCell ref="A7:B7"/>
    <mergeCell ref="E7:H7"/>
    <mergeCell ref="I7:L7"/>
    <mergeCell ref="M7:P7"/>
    <mergeCell ref="E11:H11"/>
    <mergeCell ref="M11:P11"/>
    <mergeCell ref="I11:L11"/>
  </mergeCells>
  <conditionalFormatting sqref="A13:P112">
    <cfRule type="expression" dxfId="3" priority="3">
      <formula>AND($B13&lt;&gt;"",MOD(ROW(),2)=0)</formula>
    </cfRule>
  </conditionalFormatting>
  <conditionalFormatting sqref="A117:P166">
    <cfRule type="expression" dxfId="2" priority="4">
      <formula>AND($B117&lt;&gt;"",MOD(ROW(),2)=0)</formula>
    </cfRule>
  </conditionalFormatting>
  <conditionalFormatting sqref="M13:M112">
    <cfRule type="expression" dxfId="1" priority="2">
      <formula>$B13&lt;&gt;""</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149</vt:i4>
      </vt:variant>
    </vt:vector>
  </HeadingPairs>
  <TitlesOfParts>
    <vt:vector size="161" baseType="lpstr">
      <vt:lpstr>00_Inicio</vt:lpstr>
      <vt:lpstr>01_Proyectos</vt:lpstr>
      <vt:lpstr>02_Vinculación</vt:lpstr>
      <vt:lpstr>03_Necesidad</vt:lpstr>
      <vt:lpstr>04_Impacto</vt:lpstr>
      <vt:lpstr>05_Territorio</vt:lpstr>
      <vt:lpstr>06_Preparación</vt:lpstr>
      <vt:lpstr>07_Revisión</vt:lpstr>
      <vt:lpstr>08_Resultados</vt:lpstr>
      <vt:lpstr>09_Alertas</vt:lpstr>
      <vt:lpstr>99_Catálogos</vt:lpstr>
      <vt:lpstr>98_Control</vt:lpstr>
      <vt:lpstr>AgebU_Ageb</vt:lpstr>
      <vt:lpstr>AgebU_Clave</vt:lpstr>
      <vt:lpstr>AgebU_Loc</vt:lpstr>
      <vt:lpstr>AgebU_Marg</vt:lpstr>
      <vt:lpstr>AgebU_Mun</vt:lpstr>
      <vt:lpstr>AgebU_NomLoc</vt:lpstr>
      <vt:lpstr>AgebU_Pts</vt:lpstr>
      <vt:lpstr>AgebU_ZAP</vt:lpstr>
      <vt:lpstr>Al_Folio</vt:lpstr>
      <vt:lpstr>Al_Num</vt:lpstr>
      <vt:lpstr>Al_Texto</vt:lpstr>
      <vt:lpstr>Cat_Caracter</vt:lpstr>
      <vt:lpstr>Cat_CierreT</vt:lpstr>
      <vt:lpstr>Cat_CondAfect</vt:lpstr>
      <vt:lpstr>Cat_CondImpacto</vt:lpstr>
      <vt:lpstr>Cat_Ejecutores</vt:lpstr>
      <vt:lpstr>Cat_Eleg</vt:lpstr>
      <vt:lpstr>Cat_ElemPlan</vt:lpstr>
      <vt:lpstr>Cat_ElemPP</vt:lpstr>
      <vt:lpstr>Cat_ElemPrep</vt:lpstr>
      <vt:lpstr>Cat_EstadoInteg</vt:lpstr>
      <vt:lpstr>Cat_Estatus</vt:lpstr>
      <vt:lpstr>Cat_GP</vt:lpstr>
      <vt:lpstr>Cat_Instrumento</vt:lpstr>
      <vt:lpstr>Cat_Marg</vt:lpstr>
      <vt:lpstr>Cat_Obra</vt:lpstr>
      <vt:lpstr>Cat_ProgPres</vt:lpstr>
      <vt:lpstr>Cat_ProyTransf</vt:lpstr>
      <vt:lpstr>Cat_Relacion</vt:lpstr>
      <vt:lpstr>Cat_ResEleg</vt:lpstr>
      <vt:lpstr>Cat_SiNo</vt:lpstr>
      <vt:lpstr>Cat_SiNoNA</vt:lpstr>
      <vt:lpstr>Cat_Sust</vt:lpstr>
      <vt:lpstr>Cat_TipoInterv</vt:lpstr>
      <vt:lpstr>Cat_TipoZona</vt:lpstr>
      <vt:lpstr>Cat_TratDif</vt:lpstr>
      <vt:lpstr>Cat_UnidadIncid</vt:lpstr>
      <vt:lpstr>Cat_ZAP</vt:lpstr>
      <vt:lpstr>Cod_Eleg</vt:lpstr>
      <vt:lpstr>Cod_GP</vt:lpstr>
      <vt:lpstr>Cod_ResEleg</vt:lpstr>
      <vt:lpstr>Cod_Sust</vt:lpstr>
      <vt:lpstr>Elem_Anteproyecto</vt:lpstr>
      <vt:lpstr>Elem_ExpTec</vt:lpstr>
      <vt:lpstr>Elem_ProyEjec</vt:lpstr>
      <vt:lpstr>ElemPrep_Ref</vt:lpstr>
      <vt:lpstr>ElemPrep_Tipos</vt:lpstr>
      <vt:lpstr>Est_EnProceso</vt:lpstr>
      <vt:lpstr>Est_Integrado</vt:lpstr>
      <vt:lpstr>Est_NoAplica</vt:lpstr>
      <vt:lpstr>Est_NoIniciado</vt:lpstr>
      <vt:lpstr>Imp_Alerta</vt:lpstr>
      <vt:lpstr>Imp_Cat</vt:lpstr>
      <vt:lpstr>Imp_Folio</vt:lpstr>
      <vt:lpstr>Imp_Sop</vt:lpstr>
      <vt:lpstr>Inst_Esp</vt:lpstr>
      <vt:lpstr>Inst_Instituc</vt:lpstr>
      <vt:lpstr>Inst_PED</vt:lpstr>
      <vt:lpstr>Inst_Reg</vt:lpstr>
      <vt:lpstr>Inst_Sect</vt:lpstr>
      <vt:lpstr>Inst_Tipo</vt:lpstr>
      <vt:lpstr>Inst_Todos</vt:lpstr>
      <vt:lpstr>Nec_Alerta</vt:lpstr>
      <vt:lpstr>Nec_Cat</vt:lpstr>
      <vt:lpstr>Nec_Cond</vt:lpstr>
      <vt:lpstr>Nec_Folio</vt:lpstr>
      <vt:lpstr>Nec_Sop</vt:lpstr>
      <vt:lpstr>Ord_GP</vt:lpstr>
      <vt:lpstr>Par_AnioMarg</vt:lpstr>
      <vt:lpstr>Par_AnioZAP</vt:lpstr>
      <vt:lpstr>Par_Ejercicio</vt:lpstr>
      <vt:lpstr>Par_FechaCorte</vt:lpstr>
      <vt:lpstr>Par_FuenteMarg</vt:lpstr>
      <vt:lpstr>Par_FuenteZAP</vt:lpstr>
      <vt:lpstr>Par_Identificadores</vt:lpstr>
      <vt:lpstr>Par_UnidadGeo</vt:lpstr>
      <vt:lpstr>Par_Version</vt:lpstr>
      <vt:lpstr>Pond_I</vt:lpstr>
      <vt:lpstr>Pond_N</vt:lpstr>
      <vt:lpstr>Pond_T</vt:lpstr>
      <vt:lpstr>Pond_V</vt:lpstr>
      <vt:lpstr>Prep_Aplica</vt:lpstr>
      <vt:lpstr>Prep_Elem</vt:lpstr>
      <vt:lpstr>Prep_Estado</vt:lpstr>
      <vt:lpstr>Prep_Folio</vt:lpstr>
      <vt:lpstr>ProgPres_Clave</vt:lpstr>
      <vt:lpstr>ProgPres_Nombre</vt:lpstr>
      <vt:lpstr>Proy_ApI</vt:lpstr>
      <vt:lpstr>Proy_ApN</vt:lpstr>
      <vt:lpstr>Proy_ApT</vt:lpstr>
      <vt:lpstr>Proy_ApV</vt:lpstr>
      <vt:lpstr>Proy_Ctrl4</vt:lpstr>
      <vt:lpstr>Proy_Ejecutor</vt:lpstr>
      <vt:lpstr>Proy_Eleg</vt:lpstr>
      <vt:lpstr>Proy_Estatus</vt:lpstr>
      <vt:lpstr>Proy_Folio</vt:lpstr>
      <vt:lpstr>Proy_GP</vt:lpstr>
      <vt:lpstr>Proy_I</vt:lpstr>
      <vt:lpstr>Proy_IP</vt:lpstr>
      <vt:lpstr>Proy_N</vt:lpstr>
      <vt:lpstr>Proy_Nombre</vt:lpstr>
      <vt:lpstr>Proy_Orden</vt:lpstr>
      <vt:lpstr>Proy_OrdenDif</vt:lpstr>
      <vt:lpstr>Proy_Participa</vt:lpstr>
      <vt:lpstr>Proy_Pos</vt:lpstr>
      <vt:lpstr>Proy_Procede</vt:lpstr>
      <vt:lpstr>Proy_Ref</vt:lpstr>
      <vt:lpstr>Proy_T</vt:lpstr>
      <vt:lpstr>Proy_Tcalc</vt:lpstr>
      <vt:lpstr>Proy_Tipo</vt:lpstr>
      <vt:lpstr>Proy_Tniv</vt:lpstr>
      <vt:lpstr>Proy_TratDif</vt:lpstr>
      <vt:lpstr>Proy_Unidad</vt:lpstr>
      <vt:lpstr>Proy_V</vt:lpstr>
      <vt:lpstr>Pts_Marg</vt:lpstr>
      <vt:lpstr>Pts_ZAP</vt:lpstr>
      <vt:lpstr>Rev_DobleConteo</vt:lpstr>
      <vt:lpstr>Rev_EstCons</vt:lpstr>
      <vt:lpstr>Rev_Folio</vt:lpstr>
      <vt:lpstr>Rev_ICer</vt:lpstr>
      <vt:lpstr>Rev_IEst</vt:lpstr>
      <vt:lpstr>Rev_NCer</vt:lpstr>
      <vt:lpstr>Rev_NEst</vt:lpstr>
      <vt:lpstr>Rev_TCer</vt:lpstr>
      <vt:lpstr>Rev_TEst</vt:lpstr>
      <vt:lpstr>Rev_VCer</vt:lpstr>
      <vt:lpstr>Rev_VEst</vt:lpstr>
      <vt:lpstr>Ter_Aport</vt:lpstr>
      <vt:lpstr>Ter_Cant</vt:lpstr>
      <vt:lpstr>Ter_Clv</vt:lpstr>
      <vt:lpstr>Ter_Folio</vt:lpstr>
      <vt:lpstr>Ter_Prop</vt:lpstr>
      <vt:lpstr>Ter_Sj</vt:lpstr>
      <vt:lpstr>Terr_Clave</vt:lpstr>
      <vt:lpstr>Terr_LimInf</vt:lpstr>
      <vt:lpstr>Terr_Loc</vt:lpstr>
      <vt:lpstr>Terr_Marg</vt:lpstr>
      <vt:lpstr>Terr_Mun</vt:lpstr>
      <vt:lpstr>Terr_Nivel</vt:lpstr>
      <vt:lpstr>Terr_Pts</vt:lpstr>
      <vt:lpstr>Terr_ZAP</vt:lpstr>
      <vt:lpstr>TipoInstr_Rango</vt:lpstr>
      <vt:lpstr>Val_Sust</vt:lpstr>
      <vt:lpstr>Vin_Alerta</vt:lpstr>
      <vt:lpstr>Vin_Cat</vt:lpstr>
      <vt:lpstr>Vin_Folio</vt:lpstr>
      <vt:lpstr>Vin_SopAlta</vt:lpstr>
      <vt:lpstr>Vin_SopBaja</vt:lpstr>
      <vt:lpstr>Vin_SopMA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Marisol López Barajas</dc:creator>
  <cp:lastModifiedBy>Marisol López Barajas</cp:lastModifiedBy>
  <dcterms:created xsi:type="dcterms:W3CDTF">2026-08-16T04:48:50Z</dcterms:created>
  <dcterms:modified xsi:type="dcterms:W3CDTF">2026-08-28T19:38:45Z</dcterms:modified>
</cp:coreProperties>
</file>